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en_skoroszyt"/>
  <mc:AlternateContent xmlns:mc="http://schemas.openxmlformats.org/markup-compatibility/2006">
    <mc:Choice Requires="x15">
      <x15ac:absPath xmlns:x15ac="http://schemas.microsoft.com/office/spreadsheetml/2010/11/ac" url="O:\Pracownicy\kalinowski.jacek\Narzedzia\Do publikacji\Polski Ład 2.0\"/>
    </mc:Choice>
  </mc:AlternateContent>
  <xr:revisionPtr revIDLastSave="0" documentId="13_ncr:1_{92FFCEFD-096A-4363-B7FD-E8909DACA6CD}" xr6:coauthVersionLast="47" xr6:coauthVersionMax="47" xr10:uidLastSave="{00000000-0000-0000-0000-000000000000}"/>
  <workbookProtection workbookAlgorithmName="SHA-512" workbookHashValue="Wt5I6W2vH5APipJdGCcfxIpL0oWTLszgxGdR5QZsrb5SgwT1X1+WlgQvh8i8qgHxgZwa2JaL2YzsgU5my5IKQw==" workbookSaltValue="K5f6mo1mPm5EuoV3ARQIBw==" workbookSpinCount="100000" lockStructure="1"/>
  <bookViews>
    <workbookView xWindow="22932" yWindow="-108" windowWidth="23256" windowHeight="12576" xr2:uid="{00000000-000D-0000-FFFF-FFFF00000000}"/>
  </bookViews>
  <sheets>
    <sheet name="Umowa o pracę" sheetId="3" r:id="rId1"/>
    <sheet name="english version" sheetId="5" r:id="rId2"/>
  </sheets>
  <definedNames>
    <definedName name="_xlnm.Print_Area" localSheetId="0">'Umowa o pracę'!$A$1:$I$78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5" l="1"/>
  <c r="E38" i="3"/>
  <c r="B46" i="3" l="1"/>
  <c r="B45" i="3"/>
  <c r="B53" i="3"/>
  <c r="B54" i="3" s="1"/>
  <c r="B57" i="3" s="1"/>
  <c r="B60" i="3" s="1"/>
  <c r="E41" i="3"/>
  <c r="E18" i="3"/>
  <c r="E19" i="3"/>
  <c r="E20" i="3"/>
  <c r="B19" i="3"/>
  <c r="B18" i="3"/>
  <c r="B55" i="3" l="1"/>
  <c r="B61" i="3" s="1"/>
  <c r="E21" i="3"/>
  <c r="E22" i="3" s="1"/>
  <c r="E28" i="3" s="1"/>
  <c r="E24" i="3" l="1"/>
  <c r="E27" i="3" s="1"/>
  <c r="E26" i="3" l="1"/>
  <c r="E32" i="3" s="1"/>
  <c r="E33" i="3" s="1"/>
  <c r="E34" i="3" s="1"/>
  <c r="E36" i="3" l="1"/>
  <c r="E37" i="3" s="1"/>
  <c r="E30" i="3"/>
  <c r="E31" i="3" l="1"/>
  <c r="E35" i="3" s="1"/>
  <c r="E75" i="5" l="1"/>
  <c r="B75" i="5"/>
  <c r="E74" i="5"/>
  <c r="B74" i="5"/>
  <c r="E73" i="5"/>
  <c r="B73" i="5"/>
  <c r="E53" i="5"/>
  <c r="E54" i="5" s="1"/>
  <c r="E57" i="5" s="1"/>
  <c r="E60" i="5" s="1"/>
  <c r="B53" i="5"/>
  <c r="B54" i="5" s="1"/>
  <c r="B57" i="5" s="1"/>
  <c r="B60" i="5" s="1"/>
  <c r="E43" i="5"/>
  <c r="B43" i="5"/>
  <c r="E42" i="5"/>
  <c r="B42" i="5"/>
  <c r="E41" i="5"/>
  <c r="B41" i="5"/>
  <c r="E40" i="5"/>
  <c r="B40" i="5"/>
  <c r="E39" i="5"/>
  <c r="B39" i="5"/>
  <c r="E20" i="5"/>
  <c r="B20" i="5"/>
  <c r="E19" i="5"/>
  <c r="B19" i="5"/>
  <c r="E18" i="5"/>
  <c r="B18" i="5"/>
  <c r="E76" i="5" l="1"/>
  <c r="E78" i="5" s="1"/>
  <c r="B76" i="5"/>
  <c r="B78" i="5" s="1"/>
  <c r="E44" i="5"/>
  <c r="E46" i="5" s="1"/>
  <c r="B21" i="5"/>
  <c r="B24" i="5" s="1"/>
  <c r="B27" i="5" s="1"/>
  <c r="E21" i="5"/>
  <c r="B44" i="5"/>
  <c r="B46" i="5" s="1"/>
  <c r="B55" i="5"/>
  <c r="B61" i="5" s="1"/>
  <c r="E55" i="5"/>
  <c r="E61" i="5" s="1"/>
  <c r="E77" i="5" l="1"/>
  <c r="E66" i="5"/>
  <c r="E67" i="5" s="1"/>
  <c r="E22" i="5"/>
  <c r="E28" i="5" s="1"/>
  <c r="E24" i="5"/>
  <c r="E27" i="5" s="1"/>
  <c r="E45" i="5"/>
  <c r="B77" i="5"/>
  <c r="B45" i="5"/>
  <c r="B22" i="5"/>
  <c r="B28" i="5" s="1"/>
  <c r="E75" i="3"/>
  <c r="E74" i="3"/>
  <c r="E53" i="3"/>
  <c r="E54" i="3" s="1"/>
  <c r="E57" i="3" s="1"/>
  <c r="E60" i="3" s="1"/>
  <c r="E73" i="3"/>
  <c r="B75" i="3"/>
  <c r="B74" i="3"/>
  <c r="B73" i="3"/>
  <c r="B59" i="3"/>
  <c r="B65" i="3" s="1"/>
  <c r="B63" i="3" s="1"/>
  <c r="B64" i="3" s="1"/>
  <c r="E43" i="3"/>
  <c r="E42" i="3"/>
  <c r="E39" i="3"/>
  <c r="E40" i="3"/>
  <c r="B43" i="3"/>
  <c r="B42" i="3"/>
  <c r="B41" i="3"/>
  <c r="B40" i="3"/>
  <c r="B39" i="3"/>
  <c r="B20" i="3"/>
  <c r="B66" i="3" l="1"/>
  <c r="B67" i="3" s="1"/>
  <c r="B59" i="5"/>
  <c r="B65" i="5" s="1"/>
  <c r="E59" i="3"/>
  <c r="E65" i="3" s="1"/>
  <c r="E63" i="3" s="1"/>
  <c r="E64" i="3" s="1"/>
  <c r="E59" i="5"/>
  <c r="E65" i="5" s="1"/>
  <c r="E69" i="5" s="1"/>
  <c r="E70" i="5" s="1"/>
  <c r="E26" i="5"/>
  <c r="B26" i="5"/>
  <c r="E76" i="3"/>
  <c r="E78" i="3" s="1"/>
  <c r="E55" i="3"/>
  <c r="E61" i="3" s="1"/>
  <c r="E66" i="3" s="1"/>
  <c r="E67" i="3" s="1"/>
  <c r="B76" i="3"/>
  <c r="B78" i="3" s="1"/>
  <c r="E44" i="3"/>
  <c r="E46" i="3" s="1"/>
  <c r="B44" i="3"/>
  <c r="B21" i="3"/>
  <c r="B24" i="3" s="1"/>
  <c r="E69" i="3" l="1"/>
  <c r="E70" i="3" s="1"/>
  <c r="B63" i="5"/>
  <c r="E32" i="5"/>
  <c r="E33" i="5" s="1"/>
  <c r="E63" i="5"/>
  <c r="B32" i="5"/>
  <c r="E68" i="3"/>
  <c r="B68" i="3"/>
  <c r="B69" i="3"/>
  <c r="B70" i="3" s="1"/>
  <c r="B22" i="3"/>
  <c r="B28" i="3" s="1"/>
  <c r="E77" i="3"/>
  <c r="B77" i="3"/>
  <c r="E45" i="3"/>
  <c r="B64" i="5" l="1"/>
  <c r="B66" i="5"/>
  <c r="B67" i="5" s="1"/>
  <c r="E64" i="5"/>
  <c r="E68" i="5" s="1"/>
  <c r="E36" i="5"/>
  <c r="E34" i="5"/>
  <c r="E30" i="5"/>
  <c r="E31" i="5" s="1"/>
  <c r="B30" i="5"/>
  <c r="B31" i="5" l="1"/>
  <c r="B33" i="5"/>
  <c r="B68" i="5"/>
  <c r="B69" i="5"/>
  <c r="B70" i="5" s="1"/>
  <c r="E37" i="5"/>
  <c r="E35" i="5"/>
  <c r="B35" i="5" l="1"/>
  <c r="B34" i="5"/>
  <c r="B36" i="5"/>
  <c r="B37" i="5" s="1"/>
  <c r="B38" i="5"/>
  <c r="B26" i="3"/>
  <c r="B32" i="3" s="1"/>
  <c r="B27" i="3"/>
  <c r="B30" i="3" l="1"/>
  <c r="B33" i="3" s="1"/>
  <c r="B34" i="3" s="1"/>
  <c r="B31" i="3" l="1"/>
  <c r="B35" i="3" l="1"/>
  <c r="B36" i="3"/>
  <c r="B37" i="3" s="1"/>
  <c r="B38" i="3" s="1"/>
</calcChain>
</file>

<file path=xl/sharedStrings.xml><?xml version="1.0" encoding="utf-8"?>
<sst xmlns="http://schemas.openxmlformats.org/spreadsheetml/2006/main" count="270" uniqueCount="92">
  <si>
    <t>FGŚP</t>
  </si>
  <si>
    <t>FP</t>
  </si>
  <si>
    <t>* w pole brutto należy wstawić kwotę wynagrodzenia - pozostałe zobowiązania wyliczą się</t>
  </si>
  <si>
    <t>Emerytalna pracodawcy</t>
  </si>
  <si>
    <t>Rentowa pracodawcy</t>
  </si>
  <si>
    <t>KUP zwykłe</t>
  </si>
  <si>
    <t>Zdrowotna pobrana</t>
  </si>
  <si>
    <t>Wypadkowa</t>
  </si>
  <si>
    <t>Chorobowa</t>
  </si>
  <si>
    <t>Rentowa</t>
  </si>
  <si>
    <t>Emerytalna</t>
  </si>
  <si>
    <t>Kwota wolna</t>
  </si>
  <si>
    <t>KUP zwiększone</t>
  </si>
  <si>
    <t>WARIANT 1:   PRZED PRZEKROCZENIEM LIMITU PODSTAWY SKŁADEK NA ZUS, RÓŻNE STAWKI PODATKOWE</t>
  </si>
  <si>
    <t>WARIANT 2:   PO PRZEKROCZENIU LIMITU PODSTAWY SKŁADEK NA ZUS, Z RÓŻNYMI STAWKAMI PODATKOWYMI</t>
  </si>
  <si>
    <t>Obwiązkowe obciążenia :</t>
  </si>
  <si>
    <t>Brutto</t>
  </si>
  <si>
    <t>Składka emerytalna pracownika</t>
  </si>
  <si>
    <t>Składka rentowa pracownika</t>
  </si>
  <si>
    <t>Składka chorobowa pracownika</t>
  </si>
  <si>
    <t>Suma składek pracownika (13,71%)</t>
  </si>
  <si>
    <t>Podstawa składki zdrowotnej</t>
  </si>
  <si>
    <t>Koszty uzyskania przychodu</t>
  </si>
  <si>
    <t>Podstawa opodatkowania</t>
  </si>
  <si>
    <t>% podatku dochodowego</t>
  </si>
  <si>
    <t>Podatek naliczony</t>
  </si>
  <si>
    <t>Składka na ubezpieczenie zdrowotne (9%)</t>
  </si>
  <si>
    <t>Ulga Podatkowa</t>
  </si>
  <si>
    <t>Składka zdrowotna obniżona na dzień 31.12.2021</t>
  </si>
  <si>
    <t>Podatek dochodowy od osób fizycznych</t>
  </si>
  <si>
    <t>Netto</t>
  </si>
  <si>
    <t>Składka emerytalna pracodawcy</t>
  </si>
  <si>
    <t>Składka rentowa pracodawcy</t>
  </si>
  <si>
    <t>Składka wypadkowa pracodawcy</t>
  </si>
  <si>
    <t>Fundusz pracy</t>
  </si>
  <si>
    <t>Fundusz Gwarantowanych Świadczeń Pracowniczych</t>
  </si>
  <si>
    <t>Suma składek pracodawca</t>
  </si>
  <si>
    <t>Całkowity koszt wynagrodzenia</t>
  </si>
  <si>
    <t>Obligatory contributions :</t>
  </si>
  <si>
    <t xml:space="preserve">Labour Fund (FP) </t>
  </si>
  <si>
    <t>Guaranteed Employee Benefit Fund (FGŚP)</t>
  </si>
  <si>
    <t>tax relief (tax-free amount)</t>
  </si>
  <si>
    <t xml:space="preserve">Retirement (employer) </t>
  </si>
  <si>
    <t xml:space="preserve">Disability  (employer) </t>
  </si>
  <si>
    <t>Retirement (employee)</t>
  </si>
  <si>
    <t>disability (employee)</t>
  </si>
  <si>
    <t>sickness (employee)</t>
  </si>
  <si>
    <t>accident (employer)</t>
  </si>
  <si>
    <t>health ins (employee)</t>
  </si>
  <si>
    <t>Option  1:   before exceeding the limit of the base for ZUS contributions</t>
  </si>
  <si>
    <t>Gross</t>
  </si>
  <si>
    <t>Retirement contr. employee</t>
  </si>
  <si>
    <t>Disablement contr. employee</t>
  </si>
  <si>
    <t>Sickness contr. Employee</t>
  </si>
  <si>
    <t>Total contributions employee (13,71%)</t>
  </si>
  <si>
    <t>Health insurance base</t>
  </si>
  <si>
    <t xml:space="preserve">Costs of income </t>
  </si>
  <si>
    <t>Tax base</t>
  </si>
  <si>
    <t>% income tax</t>
  </si>
  <si>
    <t>tax calculated</t>
  </si>
  <si>
    <t>Health contribution (9%)</t>
  </si>
  <si>
    <t>Tax relief</t>
  </si>
  <si>
    <t>Income tax advance</t>
  </si>
  <si>
    <t>Net</t>
  </si>
  <si>
    <t>Retirement contr. Employer</t>
  </si>
  <si>
    <t>Disablement contr. Employer</t>
  </si>
  <si>
    <t>Accident contr. Employer</t>
  </si>
  <si>
    <t>Labor Fund</t>
  </si>
  <si>
    <t>Guaranteed Employee Benefit Fund</t>
  </si>
  <si>
    <t>Total contributuon employer</t>
  </si>
  <si>
    <t>Total social security contributions</t>
  </si>
  <si>
    <t xml:space="preserve">Total salary cost </t>
  </si>
  <si>
    <t>Option  2:   after exceeding the limit of the base for ZUS contributions</t>
  </si>
  <si>
    <t>Składki ZUS  razem</t>
  </si>
  <si>
    <t>Tax deductible Costs (KUP)</t>
  </si>
  <si>
    <t>Increased Tax deductible Costs  (KUP)</t>
  </si>
  <si>
    <t>Składki ZUS razem</t>
  </si>
  <si>
    <t>* he amount of remuneration should be entered in the gross field - the remaining liabilities will be calculated</t>
  </si>
  <si>
    <t>Podatek naliczony na 31.12.2021</t>
  </si>
  <si>
    <t>Netto małe kwoty</t>
  </si>
  <si>
    <t>Netto ULGA</t>
  </si>
  <si>
    <t>Netto wysokie kwoty</t>
  </si>
  <si>
    <t>T Składka zdrowotna obniżona na dzień 31.12.2021</t>
  </si>
  <si>
    <t>Netto stare</t>
  </si>
  <si>
    <t>Net old</t>
  </si>
  <si>
    <t>T Health contribution decreased as per   31.12.2021</t>
  </si>
  <si>
    <t>tax calculated as per 31.12.2021</t>
  </si>
  <si>
    <t>Netto dla pracowników zwolnionych z podatku</t>
  </si>
  <si>
    <t>Net withou tax</t>
  </si>
  <si>
    <t>Health contribution decreased as per 31.12.2021</t>
  </si>
  <si>
    <t>Kalkulator wynagrodzeń dla pracodawcy według Polskiego Ładu 2.0</t>
  </si>
  <si>
    <t>Calculator of remuneration for the employer according to the Polish Order 2.0 (Polski Ład)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</si>
</sst>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5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2"/>
      <color rgb="FF4F2D7F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0"/>
      <color rgb="FFFF7D1E"/>
      <name val="Arial CE"/>
      <family val="2"/>
      <charset val="238"/>
    </font>
    <font>
      <sz val="11"/>
      <color theme="1"/>
      <name val="Arial Black"/>
      <family val="2"/>
      <charset val="238"/>
    </font>
    <font>
      <sz val="11"/>
      <color rgb="FF4F2D7F"/>
      <name val="Arial Black"/>
      <family val="2"/>
      <charset val="238"/>
    </font>
    <font>
      <b/>
      <sz val="11"/>
      <color rgb="FF4F2D7F"/>
      <name val="Arial"/>
      <family val="2"/>
      <charset val="238"/>
    </font>
    <font>
      <b/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CE9E6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4F2D7F"/>
      </top>
      <bottom/>
      <diagonal/>
    </border>
    <border>
      <left/>
      <right/>
      <top/>
      <bottom style="medium">
        <color rgb="FF4F2D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4F2D7F"/>
      </top>
      <bottom/>
      <diagonal/>
    </border>
    <border>
      <left/>
      <right/>
      <top/>
      <bottom style="thin">
        <color rgb="FF4F2D7F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2" fillId="0" borderId="0" xfId="0" applyNumberFormat="1" applyFont="1" applyBorder="1" applyAlignment="1" applyProtection="1">
      <alignment wrapText="1"/>
    </xf>
    <xf numFmtId="10" fontId="3" fillId="0" borderId="0" xfId="0" applyNumberFormat="1" applyFont="1" applyBorder="1" applyProtection="1"/>
    <xf numFmtId="4" fontId="3" fillId="0" borderId="0" xfId="0" applyNumberFormat="1" applyFont="1" applyBorder="1" applyProtection="1"/>
    <xf numFmtId="49" fontId="6" fillId="2" borderId="1" xfId="0" applyNumberFormat="1" applyFont="1" applyFill="1" applyBorder="1" applyAlignment="1" applyProtection="1">
      <alignment horizontal="center" vertical="center" wrapText="1"/>
    </xf>
    <xf numFmtId="10" fontId="5" fillId="2" borderId="2" xfId="0" applyNumberFormat="1" applyFont="1" applyFill="1" applyBorder="1" applyAlignment="1" applyProtection="1">
      <alignment horizontal="center" vertical="center"/>
    </xf>
    <xf numFmtId="10" fontId="5" fillId="2" borderId="0" xfId="0" applyNumberFormat="1" applyFont="1" applyFill="1" applyBorder="1" applyAlignment="1" applyProtection="1">
      <alignment horizontal="center" vertical="center"/>
    </xf>
    <xf numFmtId="2" fontId="7" fillId="0" borderId="0" xfId="0" applyNumberFormat="1" applyFont="1" applyBorder="1"/>
    <xf numFmtId="0" fontId="7" fillId="0" borderId="0" xfId="0" applyFont="1" applyBorder="1"/>
    <xf numFmtId="2" fontId="8" fillId="0" borderId="0" xfId="0" applyNumberFormat="1" applyFont="1" applyBorder="1"/>
    <xf numFmtId="0" fontId="8" fillId="0" borderId="0" xfId="0" applyFont="1" applyBorder="1"/>
    <xf numFmtId="0" fontId="8" fillId="0" borderId="0" xfId="0" applyFont="1" applyProtection="1"/>
    <xf numFmtId="2" fontId="8" fillId="0" borderId="0" xfId="0" applyNumberFormat="1" applyFont="1"/>
    <xf numFmtId="0" fontId="8" fillId="0" borderId="0" xfId="0" applyFont="1"/>
    <xf numFmtId="0" fontId="0" fillId="0" borderId="0" xfId="0" applyFill="1" applyProtection="1"/>
    <xf numFmtId="0" fontId="0" fillId="0" borderId="0" xfId="0" applyProtection="1"/>
    <xf numFmtId="2" fontId="0" fillId="0" borderId="0" xfId="0" applyNumberFormat="1" applyProtection="1"/>
    <xf numFmtId="0" fontId="0" fillId="0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9" fillId="0" borderId="0" xfId="0" applyFont="1" applyProtection="1"/>
    <xf numFmtId="4" fontId="5" fillId="2" borderId="2" xfId="0" applyNumberFormat="1" applyFont="1" applyFill="1" applyBorder="1" applyAlignment="1" applyProtection="1">
      <alignment horizontal="center" vertical="center"/>
    </xf>
    <xf numFmtId="4" fontId="1" fillId="2" borderId="0" xfId="0" applyNumberFormat="1" applyFont="1" applyFill="1" applyProtection="1"/>
    <xf numFmtId="164" fontId="1" fillId="2" borderId="0" xfId="0" applyNumberFormat="1" applyFont="1" applyFill="1" applyProtection="1"/>
    <xf numFmtId="49" fontId="4" fillId="2" borderId="0" xfId="0" applyNumberFormat="1" applyFont="1" applyFill="1" applyProtection="1"/>
    <xf numFmtId="49" fontId="1" fillId="2" borderId="0" xfId="0" applyNumberFormat="1" applyFont="1" applyFill="1" applyAlignment="1" applyProtection="1">
      <alignment horizontal="left" vertical="center" wrapText="1"/>
    </xf>
    <xf numFmtId="164" fontId="1" fillId="2" borderId="0" xfId="0" applyNumberFormat="1" applyFont="1" applyFill="1" applyAlignment="1" applyProtection="1">
      <alignment horizontal="left" vertical="center" wrapText="1"/>
    </xf>
    <xf numFmtId="164" fontId="1" fillId="2" borderId="0" xfId="0" applyNumberFormat="1" applyFont="1" applyFill="1" applyAlignment="1" applyProtection="1">
      <alignment horizontal="center" vertical="center" wrapText="1"/>
    </xf>
    <xf numFmtId="49" fontId="1" fillId="2" borderId="0" xfId="0" applyNumberFormat="1" applyFont="1" applyFill="1" applyProtection="1"/>
    <xf numFmtId="4" fontId="1" fillId="2" borderId="0" xfId="0" applyNumberFormat="1" applyFont="1" applyFill="1" applyAlignment="1" applyProtection="1">
      <alignment vertical="center"/>
      <protection hidden="1"/>
    </xf>
    <xf numFmtId="49" fontId="1" fillId="2" borderId="0" xfId="0" applyNumberFormat="1" applyFont="1" applyFill="1" applyAlignment="1" applyProtection="1">
      <alignment vertical="center"/>
    </xf>
    <xf numFmtId="164" fontId="1" fillId="2" borderId="0" xfId="0" applyNumberFormat="1" applyFont="1" applyFill="1" applyAlignment="1" applyProtection="1">
      <alignment vertical="center"/>
    </xf>
    <xf numFmtId="4" fontId="4" fillId="2" borderId="0" xfId="0" applyNumberFormat="1" applyFont="1" applyFill="1" applyAlignment="1" applyProtection="1">
      <alignment vertical="center"/>
      <protection hidden="1"/>
    </xf>
    <xf numFmtId="49" fontId="4" fillId="2" borderId="0" xfId="0" applyNumberFormat="1" applyFont="1" applyFill="1" applyAlignment="1" applyProtection="1">
      <alignment vertical="center"/>
    </xf>
    <xf numFmtId="164" fontId="4" fillId="2" borderId="0" xfId="0" applyNumberFormat="1" applyFont="1" applyFill="1" applyAlignment="1" applyProtection="1">
      <alignment vertical="center"/>
    </xf>
    <xf numFmtId="164" fontId="4" fillId="2" borderId="0" xfId="0" applyNumberFormat="1" applyFont="1" applyFill="1" applyProtection="1"/>
    <xf numFmtId="9" fontId="4" fillId="2" borderId="0" xfId="0" applyNumberFormat="1" applyFont="1" applyFill="1" applyAlignment="1" applyProtection="1">
      <alignment vertical="center"/>
    </xf>
    <xf numFmtId="4" fontId="1" fillId="2" borderId="0" xfId="0" applyNumberFormat="1" applyFont="1" applyFill="1" applyProtection="1">
      <protection hidden="1"/>
    </xf>
    <xf numFmtId="49" fontId="5" fillId="2" borderId="0" xfId="0" applyNumberFormat="1" applyFont="1" applyFill="1" applyProtection="1"/>
    <xf numFmtId="4" fontId="4" fillId="2" borderId="0" xfId="0" applyNumberFormat="1" applyFont="1" applyFill="1" applyProtection="1">
      <protection hidden="1"/>
    </xf>
    <xf numFmtId="4" fontId="4" fillId="0" borderId="3" xfId="0" applyNumberFormat="1" applyFont="1" applyFill="1" applyBorder="1" applyProtection="1">
      <protection locked="0"/>
    </xf>
    <xf numFmtId="4" fontId="1" fillId="2" borderId="0" xfId="0" applyNumberFormat="1" applyFont="1" applyFill="1" applyAlignment="1" applyProtection="1">
      <alignment horizontal="right" vertical="center" wrapText="1"/>
      <protection hidden="1"/>
    </xf>
    <xf numFmtId="4" fontId="1" fillId="0" borderId="3" xfId="0" applyNumberFormat="1" applyFont="1" applyFill="1" applyBorder="1" applyAlignment="1" applyProtection="1">
      <alignment vertical="center"/>
      <protection locked="0"/>
    </xf>
    <xf numFmtId="2" fontId="1" fillId="2" borderId="0" xfId="0" applyNumberFormat="1" applyFont="1" applyFill="1" applyProtection="1"/>
    <xf numFmtId="4" fontId="1" fillId="2" borderId="0" xfId="0" applyNumberFormat="1" applyFont="1" applyFill="1" applyAlignment="1" applyProtection="1">
      <protection hidden="1"/>
    </xf>
    <xf numFmtId="0" fontId="11" fillId="0" borderId="0" xfId="0" applyFont="1" applyFill="1" applyBorder="1" applyAlignment="1">
      <alignment horizontal="center"/>
    </xf>
    <xf numFmtId="49" fontId="13" fillId="2" borderId="4" xfId="0" applyNumberFormat="1" applyFont="1" applyFill="1" applyBorder="1" applyAlignment="1" applyProtection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 wrapText="1"/>
    </xf>
    <xf numFmtId="49" fontId="4" fillId="2" borderId="0" xfId="0" applyNumberFormat="1" applyFont="1" applyFill="1" applyBorder="1" applyProtection="1"/>
    <xf numFmtId="164" fontId="1" fillId="2" borderId="0" xfId="0" applyNumberFormat="1" applyFont="1" applyFill="1" applyBorder="1" applyProtection="1"/>
    <xf numFmtId="2" fontId="0" fillId="0" borderId="0" xfId="0" applyNumberFormat="1"/>
    <xf numFmtId="0" fontId="7" fillId="2" borderId="4" xfId="0" applyFont="1" applyFill="1" applyBorder="1"/>
    <xf numFmtId="0" fontId="8" fillId="2" borderId="6" xfId="0" applyFont="1" applyFill="1" applyBorder="1"/>
    <xf numFmtId="4" fontId="14" fillId="2" borderId="0" xfId="0" applyNumberFormat="1" applyFont="1" applyFill="1" applyProtection="1">
      <protection hidden="1"/>
    </xf>
    <xf numFmtId="49" fontId="14" fillId="2" borderId="0" xfId="0" applyNumberFormat="1" applyFont="1" applyFill="1" applyProtection="1"/>
    <xf numFmtId="4" fontId="5" fillId="2" borderId="0" xfId="0" applyNumberFormat="1" applyFont="1" applyFill="1" applyBorder="1" applyProtection="1">
      <protection hidden="1"/>
    </xf>
    <xf numFmtId="49" fontId="5" fillId="2" borderId="0" xfId="0" applyNumberFormat="1" applyFont="1" applyFill="1" applyBorder="1" applyProtection="1"/>
    <xf numFmtId="10" fontId="1" fillId="0" borderId="3" xfId="0" applyNumberFormat="1" applyFont="1" applyFill="1" applyBorder="1" applyAlignment="1" applyProtection="1">
      <alignment horizontal="center" vertical="center"/>
      <protection locked="0"/>
    </xf>
    <xf numFmtId="4" fontId="14" fillId="0" borderId="3" xfId="0" applyNumberFormat="1" applyFont="1" applyFill="1" applyBorder="1" applyAlignment="1" applyProtection="1">
      <alignment vertical="center"/>
      <protection locked="0" hidden="1"/>
    </xf>
    <xf numFmtId="0" fontId="13" fillId="2" borderId="0" xfId="0" applyFont="1" applyFill="1" applyBorder="1" applyAlignment="1">
      <alignment vertical="center"/>
    </xf>
    <xf numFmtId="4" fontId="13" fillId="2" borderId="0" xfId="0" applyNumberFormat="1" applyFont="1" applyFill="1" applyAlignment="1" applyProtection="1">
      <alignment horizontal="left"/>
    </xf>
    <xf numFmtId="0" fontId="12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4" fontId="10" fillId="0" borderId="5" xfId="0" applyNumberFormat="1" applyFont="1" applyBorder="1" applyAlignment="1" applyProtection="1">
      <alignment horizontal="left" vertical="center"/>
    </xf>
    <xf numFmtId="4" fontId="10" fillId="0" borderId="0" xfId="0" applyNumberFormat="1" applyFont="1" applyAlignment="1" applyProtection="1">
      <alignment horizontal="left" vertical="center"/>
    </xf>
    <xf numFmtId="0" fontId="0" fillId="0" borderId="0" xfId="0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CE9E6"/>
      <color rgb="FF4F2D7F"/>
      <color rgb="FFFF7D1E"/>
      <color rgb="FFCBC4BC"/>
      <color rgb="FFF2E9E6"/>
      <color rgb="FF9581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60961</xdr:colOff>
      <xdr:row>0</xdr:row>
      <xdr:rowOff>0</xdr:rowOff>
    </xdr:from>
    <xdr:to>
      <xdr:col>2</xdr:col>
      <xdr:colOff>826851</xdr:colOff>
      <xdr:row>3</xdr:row>
      <xdr:rowOff>158500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1" y="0"/>
          <a:ext cx="1817450" cy="707140"/>
        </a:xfrm>
        <a:prstGeom prst="rect">
          <a:avLst/>
        </a:prstGeom>
      </xdr:spPr>
    </xdr:pic>
    <xdr:clientData/>
  </xdr:twoCellAnchor>
  <xdr:twoCellAnchor editAs="oneCell">
    <xdr:from>
      <xdr:col>8</xdr:col>
      <xdr:colOff>581661</xdr:colOff>
      <xdr:row>10</xdr:row>
      <xdr:rowOff>38883</xdr:rowOff>
    </xdr:from>
    <xdr:to>
      <xdr:col>8</xdr:col>
      <xdr:colOff>1297941</xdr:colOff>
      <xdr:row>13</xdr:row>
      <xdr:rowOff>176105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5011" y="2915433"/>
          <a:ext cx="716280" cy="6896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60961</xdr:colOff>
      <xdr:row>0</xdr:row>
      <xdr:rowOff>0</xdr:rowOff>
    </xdr:from>
    <xdr:to>
      <xdr:col>2</xdr:col>
      <xdr:colOff>826851</xdr:colOff>
      <xdr:row>3</xdr:row>
      <xdr:rowOff>158500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BB3AB70E-B2B6-4CFA-A759-BDCBBA3F0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1" y="0"/>
          <a:ext cx="1794590" cy="730000"/>
        </a:xfrm>
        <a:prstGeom prst="rect">
          <a:avLst/>
        </a:prstGeom>
      </xdr:spPr>
    </xdr:pic>
    <xdr:clientData/>
  </xdr:twoCellAnchor>
  <xdr:twoCellAnchor editAs="oneCell">
    <xdr:from>
      <xdr:col>8</xdr:col>
      <xdr:colOff>581661</xdr:colOff>
      <xdr:row>10</xdr:row>
      <xdr:rowOff>38883</xdr:rowOff>
    </xdr:from>
    <xdr:to>
      <xdr:col>8</xdr:col>
      <xdr:colOff>1297941</xdr:colOff>
      <xdr:row>13</xdr:row>
      <xdr:rowOff>176105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C0A402B6-C6EC-4DFC-85EE-5D2BE867B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1361" y="2772558"/>
          <a:ext cx="716280" cy="708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V78"/>
  <sheetViews>
    <sheetView showGridLines="0" tabSelected="1" topLeftCell="B1" zoomScaleNormal="100" workbookViewId="0">
      <selection activeCell="E39" sqref="E39"/>
    </sheetView>
  </sheetViews>
  <sheetFormatPr defaultRowHeight="14.4" x14ac:dyDescent="0.3"/>
  <cols>
    <col min="1" max="1" width="4.77734375" hidden="1" customWidth="1"/>
    <col min="2" max="2" width="15.44140625" customWidth="1"/>
    <col min="3" max="3" width="28.77734375" customWidth="1"/>
    <col min="4" max="4" width="18" customWidth="1"/>
    <col min="5" max="5" width="17" customWidth="1"/>
    <col min="6" max="6" width="32.77734375" customWidth="1"/>
    <col min="7" max="7" width="10.77734375" customWidth="1"/>
    <col min="8" max="8" width="12.5546875" customWidth="1"/>
    <col min="9" max="9" width="23.5546875" customWidth="1"/>
    <col min="10" max="22" width="9.21875" style="12"/>
    <col min="257" max="257" width="4.77734375" customWidth="1"/>
    <col min="258" max="258" width="13.21875" customWidth="1"/>
    <col min="259" max="259" width="12.5546875" customWidth="1"/>
    <col min="260" max="260" width="18" customWidth="1"/>
    <col min="261" max="262" width="12.5546875" customWidth="1"/>
    <col min="263" max="263" width="18" customWidth="1"/>
    <col min="264" max="264" width="12.5546875" customWidth="1"/>
    <col min="265" max="265" width="29.5546875" customWidth="1"/>
    <col min="513" max="513" width="4.77734375" customWidth="1"/>
    <col min="514" max="514" width="13.21875" customWidth="1"/>
    <col min="515" max="515" width="12.5546875" customWidth="1"/>
    <col min="516" max="516" width="18" customWidth="1"/>
    <col min="517" max="518" width="12.5546875" customWidth="1"/>
    <col min="519" max="519" width="18" customWidth="1"/>
    <col min="520" max="520" width="12.5546875" customWidth="1"/>
    <col min="521" max="521" width="29.5546875" customWidth="1"/>
    <col min="769" max="769" width="4.77734375" customWidth="1"/>
    <col min="770" max="770" width="13.21875" customWidth="1"/>
    <col min="771" max="771" width="12.5546875" customWidth="1"/>
    <col min="772" max="772" width="18" customWidth="1"/>
    <col min="773" max="774" width="12.5546875" customWidth="1"/>
    <col min="775" max="775" width="18" customWidth="1"/>
    <col min="776" max="776" width="12.5546875" customWidth="1"/>
    <col min="777" max="777" width="29.5546875" customWidth="1"/>
    <col min="1025" max="1025" width="4.77734375" customWidth="1"/>
    <col min="1026" max="1026" width="13.21875" customWidth="1"/>
    <col min="1027" max="1027" width="12.5546875" customWidth="1"/>
    <col min="1028" max="1028" width="18" customWidth="1"/>
    <col min="1029" max="1030" width="12.5546875" customWidth="1"/>
    <col min="1031" max="1031" width="18" customWidth="1"/>
    <col min="1032" max="1032" width="12.5546875" customWidth="1"/>
    <col min="1033" max="1033" width="29.5546875" customWidth="1"/>
    <col min="1281" max="1281" width="4.77734375" customWidth="1"/>
    <col min="1282" max="1282" width="13.21875" customWidth="1"/>
    <col min="1283" max="1283" width="12.5546875" customWidth="1"/>
    <col min="1284" max="1284" width="18" customWidth="1"/>
    <col min="1285" max="1286" width="12.5546875" customWidth="1"/>
    <col min="1287" max="1287" width="18" customWidth="1"/>
    <col min="1288" max="1288" width="12.5546875" customWidth="1"/>
    <col min="1289" max="1289" width="29.5546875" customWidth="1"/>
    <col min="1537" max="1537" width="4.77734375" customWidth="1"/>
    <col min="1538" max="1538" width="13.21875" customWidth="1"/>
    <col min="1539" max="1539" width="12.5546875" customWidth="1"/>
    <col min="1540" max="1540" width="18" customWidth="1"/>
    <col min="1541" max="1542" width="12.5546875" customWidth="1"/>
    <col min="1543" max="1543" width="18" customWidth="1"/>
    <col min="1544" max="1544" width="12.5546875" customWidth="1"/>
    <col min="1545" max="1545" width="29.5546875" customWidth="1"/>
    <col min="1793" max="1793" width="4.77734375" customWidth="1"/>
    <col min="1794" max="1794" width="13.21875" customWidth="1"/>
    <col min="1795" max="1795" width="12.5546875" customWidth="1"/>
    <col min="1796" max="1796" width="18" customWidth="1"/>
    <col min="1797" max="1798" width="12.5546875" customWidth="1"/>
    <col min="1799" max="1799" width="18" customWidth="1"/>
    <col min="1800" max="1800" width="12.5546875" customWidth="1"/>
    <col min="1801" max="1801" width="29.5546875" customWidth="1"/>
    <col min="2049" max="2049" width="4.77734375" customWidth="1"/>
    <col min="2050" max="2050" width="13.21875" customWidth="1"/>
    <col min="2051" max="2051" width="12.5546875" customWidth="1"/>
    <col min="2052" max="2052" width="18" customWidth="1"/>
    <col min="2053" max="2054" width="12.5546875" customWidth="1"/>
    <col min="2055" max="2055" width="18" customWidth="1"/>
    <col min="2056" max="2056" width="12.5546875" customWidth="1"/>
    <col min="2057" max="2057" width="29.5546875" customWidth="1"/>
    <col min="2305" max="2305" width="4.77734375" customWidth="1"/>
    <col min="2306" max="2306" width="13.21875" customWidth="1"/>
    <col min="2307" max="2307" width="12.5546875" customWidth="1"/>
    <col min="2308" max="2308" width="18" customWidth="1"/>
    <col min="2309" max="2310" width="12.5546875" customWidth="1"/>
    <col min="2311" max="2311" width="18" customWidth="1"/>
    <col min="2312" max="2312" width="12.5546875" customWidth="1"/>
    <col min="2313" max="2313" width="29.5546875" customWidth="1"/>
    <col min="2561" max="2561" width="4.77734375" customWidth="1"/>
    <col min="2562" max="2562" width="13.21875" customWidth="1"/>
    <col min="2563" max="2563" width="12.5546875" customWidth="1"/>
    <col min="2564" max="2564" width="18" customWidth="1"/>
    <col min="2565" max="2566" width="12.5546875" customWidth="1"/>
    <col min="2567" max="2567" width="18" customWidth="1"/>
    <col min="2568" max="2568" width="12.5546875" customWidth="1"/>
    <col min="2569" max="2569" width="29.5546875" customWidth="1"/>
    <col min="2817" max="2817" width="4.77734375" customWidth="1"/>
    <col min="2818" max="2818" width="13.21875" customWidth="1"/>
    <col min="2819" max="2819" width="12.5546875" customWidth="1"/>
    <col min="2820" max="2820" width="18" customWidth="1"/>
    <col min="2821" max="2822" width="12.5546875" customWidth="1"/>
    <col min="2823" max="2823" width="18" customWidth="1"/>
    <col min="2824" max="2824" width="12.5546875" customWidth="1"/>
    <col min="2825" max="2825" width="29.5546875" customWidth="1"/>
    <col min="3073" max="3073" width="4.77734375" customWidth="1"/>
    <col min="3074" max="3074" width="13.21875" customWidth="1"/>
    <col min="3075" max="3075" width="12.5546875" customWidth="1"/>
    <col min="3076" max="3076" width="18" customWidth="1"/>
    <col min="3077" max="3078" width="12.5546875" customWidth="1"/>
    <col min="3079" max="3079" width="18" customWidth="1"/>
    <col min="3080" max="3080" width="12.5546875" customWidth="1"/>
    <col min="3081" max="3081" width="29.5546875" customWidth="1"/>
    <col min="3329" max="3329" width="4.77734375" customWidth="1"/>
    <col min="3330" max="3330" width="13.21875" customWidth="1"/>
    <col min="3331" max="3331" width="12.5546875" customWidth="1"/>
    <col min="3332" max="3332" width="18" customWidth="1"/>
    <col min="3333" max="3334" width="12.5546875" customWidth="1"/>
    <col min="3335" max="3335" width="18" customWidth="1"/>
    <col min="3336" max="3336" width="12.5546875" customWidth="1"/>
    <col min="3337" max="3337" width="29.5546875" customWidth="1"/>
    <col min="3585" max="3585" width="4.77734375" customWidth="1"/>
    <col min="3586" max="3586" width="13.21875" customWidth="1"/>
    <col min="3587" max="3587" width="12.5546875" customWidth="1"/>
    <col min="3588" max="3588" width="18" customWidth="1"/>
    <col min="3589" max="3590" width="12.5546875" customWidth="1"/>
    <col min="3591" max="3591" width="18" customWidth="1"/>
    <col min="3592" max="3592" width="12.5546875" customWidth="1"/>
    <col min="3593" max="3593" width="29.5546875" customWidth="1"/>
    <col min="3841" max="3841" width="4.77734375" customWidth="1"/>
    <col min="3842" max="3842" width="13.21875" customWidth="1"/>
    <col min="3843" max="3843" width="12.5546875" customWidth="1"/>
    <col min="3844" max="3844" width="18" customWidth="1"/>
    <col min="3845" max="3846" width="12.5546875" customWidth="1"/>
    <col min="3847" max="3847" width="18" customWidth="1"/>
    <col min="3848" max="3848" width="12.5546875" customWidth="1"/>
    <col min="3849" max="3849" width="29.5546875" customWidth="1"/>
    <col min="4097" max="4097" width="4.77734375" customWidth="1"/>
    <col min="4098" max="4098" width="13.21875" customWidth="1"/>
    <col min="4099" max="4099" width="12.5546875" customWidth="1"/>
    <col min="4100" max="4100" width="18" customWidth="1"/>
    <col min="4101" max="4102" width="12.5546875" customWidth="1"/>
    <col min="4103" max="4103" width="18" customWidth="1"/>
    <col min="4104" max="4104" width="12.5546875" customWidth="1"/>
    <col min="4105" max="4105" width="29.5546875" customWidth="1"/>
    <col min="4353" max="4353" width="4.77734375" customWidth="1"/>
    <col min="4354" max="4354" width="13.21875" customWidth="1"/>
    <col min="4355" max="4355" width="12.5546875" customWidth="1"/>
    <col min="4356" max="4356" width="18" customWidth="1"/>
    <col min="4357" max="4358" width="12.5546875" customWidth="1"/>
    <col min="4359" max="4359" width="18" customWidth="1"/>
    <col min="4360" max="4360" width="12.5546875" customWidth="1"/>
    <col min="4361" max="4361" width="29.5546875" customWidth="1"/>
    <col min="4609" max="4609" width="4.77734375" customWidth="1"/>
    <col min="4610" max="4610" width="13.21875" customWidth="1"/>
    <col min="4611" max="4611" width="12.5546875" customWidth="1"/>
    <col min="4612" max="4612" width="18" customWidth="1"/>
    <col min="4613" max="4614" width="12.5546875" customWidth="1"/>
    <col min="4615" max="4615" width="18" customWidth="1"/>
    <col min="4616" max="4616" width="12.5546875" customWidth="1"/>
    <col min="4617" max="4617" width="29.5546875" customWidth="1"/>
    <col min="4865" max="4865" width="4.77734375" customWidth="1"/>
    <col min="4866" max="4866" width="13.21875" customWidth="1"/>
    <col min="4867" max="4867" width="12.5546875" customWidth="1"/>
    <col min="4868" max="4868" width="18" customWidth="1"/>
    <col min="4869" max="4870" width="12.5546875" customWidth="1"/>
    <col min="4871" max="4871" width="18" customWidth="1"/>
    <col min="4872" max="4872" width="12.5546875" customWidth="1"/>
    <col min="4873" max="4873" width="29.5546875" customWidth="1"/>
    <col min="5121" max="5121" width="4.77734375" customWidth="1"/>
    <col min="5122" max="5122" width="13.21875" customWidth="1"/>
    <col min="5123" max="5123" width="12.5546875" customWidth="1"/>
    <col min="5124" max="5124" width="18" customWidth="1"/>
    <col min="5125" max="5126" width="12.5546875" customWidth="1"/>
    <col min="5127" max="5127" width="18" customWidth="1"/>
    <col min="5128" max="5128" width="12.5546875" customWidth="1"/>
    <col min="5129" max="5129" width="29.5546875" customWidth="1"/>
    <col min="5377" max="5377" width="4.77734375" customWidth="1"/>
    <col min="5378" max="5378" width="13.21875" customWidth="1"/>
    <col min="5379" max="5379" width="12.5546875" customWidth="1"/>
    <col min="5380" max="5380" width="18" customWidth="1"/>
    <col min="5381" max="5382" width="12.5546875" customWidth="1"/>
    <col min="5383" max="5383" width="18" customWidth="1"/>
    <col min="5384" max="5384" width="12.5546875" customWidth="1"/>
    <col min="5385" max="5385" width="29.5546875" customWidth="1"/>
    <col min="5633" max="5633" width="4.77734375" customWidth="1"/>
    <col min="5634" max="5634" width="13.21875" customWidth="1"/>
    <col min="5635" max="5635" width="12.5546875" customWidth="1"/>
    <col min="5636" max="5636" width="18" customWidth="1"/>
    <col min="5637" max="5638" width="12.5546875" customWidth="1"/>
    <col min="5639" max="5639" width="18" customWidth="1"/>
    <col min="5640" max="5640" width="12.5546875" customWidth="1"/>
    <col min="5641" max="5641" width="29.5546875" customWidth="1"/>
    <col min="5889" max="5889" width="4.77734375" customWidth="1"/>
    <col min="5890" max="5890" width="13.21875" customWidth="1"/>
    <col min="5891" max="5891" width="12.5546875" customWidth="1"/>
    <col min="5892" max="5892" width="18" customWidth="1"/>
    <col min="5893" max="5894" width="12.5546875" customWidth="1"/>
    <col min="5895" max="5895" width="18" customWidth="1"/>
    <col min="5896" max="5896" width="12.5546875" customWidth="1"/>
    <col min="5897" max="5897" width="29.5546875" customWidth="1"/>
    <col min="6145" max="6145" width="4.77734375" customWidth="1"/>
    <col min="6146" max="6146" width="13.21875" customWidth="1"/>
    <col min="6147" max="6147" width="12.5546875" customWidth="1"/>
    <col min="6148" max="6148" width="18" customWidth="1"/>
    <col min="6149" max="6150" width="12.5546875" customWidth="1"/>
    <col min="6151" max="6151" width="18" customWidth="1"/>
    <col min="6152" max="6152" width="12.5546875" customWidth="1"/>
    <col min="6153" max="6153" width="29.5546875" customWidth="1"/>
    <col min="6401" max="6401" width="4.77734375" customWidth="1"/>
    <col min="6402" max="6402" width="13.21875" customWidth="1"/>
    <col min="6403" max="6403" width="12.5546875" customWidth="1"/>
    <col min="6404" max="6404" width="18" customWidth="1"/>
    <col min="6405" max="6406" width="12.5546875" customWidth="1"/>
    <col min="6407" max="6407" width="18" customWidth="1"/>
    <col min="6408" max="6408" width="12.5546875" customWidth="1"/>
    <col min="6409" max="6409" width="29.5546875" customWidth="1"/>
    <col min="6657" max="6657" width="4.77734375" customWidth="1"/>
    <col min="6658" max="6658" width="13.21875" customWidth="1"/>
    <col min="6659" max="6659" width="12.5546875" customWidth="1"/>
    <col min="6660" max="6660" width="18" customWidth="1"/>
    <col min="6661" max="6662" width="12.5546875" customWidth="1"/>
    <col min="6663" max="6663" width="18" customWidth="1"/>
    <col min="6664" max="6664" width="12.5546875" customWidth="1"/>
    <col min="6665" max="6665" width="29.5546875" customWidth="1"/>
    <col min="6913" max="6913" width="4.77734375" customWidth="1"/>
    <col min="6914" max="6914" width="13.21875" customWidth="1"/>
    <col min="6915" max="6915" width="12.5546875" customWidth="1"/>
    <col min="6916" max="6916" width="18" customWidth="1"/>
    <col min="6917" max="6918" width="12.5546875" customWidth="1"/>
    <col min="6919" max="6919" width="18" customWidth="1"/>
    <col min="6920" max="6920" width="12.5546875" customWidth="1"/>
    <col min="6921" max="6921" width="29.5546875" customWidth="1"/>
    <col min="7169" max="7169" width="4.77734375" customWidth="1"/>
    <col min="7170" max="7170" width="13.21875" customWidth="1"/>
    <col min="7171" max="7171" width="12.5546875" customWidth="1"/>
    <col min="7172" max="7172" width="18" customWidth="1"/>
    <col min="7173" max="7174" width="12.5546875" customWidth="1"/>
    <col min="7175" max="7175" width="18" customWidth="1"/>
    <col min="7176" max="7176" width="12.5546875" customWidth="1"/>
    <col min="7177" max="7177" width="29.5546875" customWidth="1"/>
    <col min="7425" max="7425" width="4.77734375" customWidth="1"/>
    <col min="7426" max="7426" width="13.21875" customWidth="1"/>
    <col min="7427" max="7427" width="12.5546875" customWidth="1"/>
    <col min="7428" max="7428" width="18" customWidth="1"/>
    <col min="7429" max="7430" width="12.5546875" customWidth="1"/>
    <col min="7431" max="7431" width="18" customWidth="1"/>
    <col min="7432" max="7432" width="12.5546875" customWidth="1"/>
    <col min="7433" max="7433" width="29.5546875" customWidth="1"/>
    <col min="7681" max="7681" width="4.77734375" customWidth="1"/>
    <col min="7682" max="7682" width="13.21875" customWidth="1"/>
    <col min="7683" max="7683" width="12.5546875" customWidth="1"/>
    <col min="7684" max="7684" width="18" customWidth="1"/>
    <col min="7685" max="7686" width="12.5546875" customWidth="1"/>
    <col min="7687" max="7687" width="18" customWidth="1"/>
    <col min="7688" max="7688" width="12.5546875" customWidth="1"/>
    <col min="7689" max="7689" width="29.5546875" customWidth="1"/>
    <col min="7937" max="7937" width="4.77734375" customWidth="1"/>
    <col min="7938" max="7938" width="13.21875" customWidth="1"/>
    <col min="7939" max="7939" width="12.5546875" customWidth="1"/>
    <col min="7940" max="7940" width="18" customWidth="1"/>
    <col min="7941" max="7942" width="12.5546875" customWidth="1"/>
    <col min="7943" max="7943" width="18" customWidth="1"/>
    <col min="7944" max="7944" width="12.5546875" customWidth="1"/>
    <col min="7945" max="7945" width="29.5546875" customWidth="1"/>
    <col min="8193" max="8193" width="4.77734375" customWidth="1"/>
    <col min="8194" max="8194" width="13.21875" customWidth="1"/>
    <col min="8195" max="8195" width="12.5546875" customWidth="1"/>
    <col min="8196" max="8196" width="18" customWidth="1"/>
    <col min="8197" max="8198" width="12.5546875" customWidth="1"/>
    <col min="8199" max="8199" width="18" customWidth="1"/>
    <col min="8200" max="8200" width="12.5546875" customWidth="1"/>
    <col min="8201" max="8201" width="29.5546875" customWidth="1"/>
    <col min="8449" max="8449" width="4.77734375" customWidth="1"/>
    <col min="8450" max="8450" width="13.21875" customWidth="1"/>
    <col min="8451" max="8451" width="12.5546875" customWidth="1"/>
    <col min="8452" max="8452" width="18" customWidth="1"/>
    <col min="8453" max="8454" width="12.5546875" customWidth="1"/>
    <col min="8455" max="8455" width="18" customWidth="1"/>
    <col min="8456" max="8456" width="12.5546875" customWidth="1"/>
    <col min="8457" max="8457" width="29.5546875" customWidth="1"/>
    <col min="8705" max="8705" width="4.77734375" customWidth="1"/>
    <col min="8706" max="8706" width="13.21875" customWidth="1"/>
    <col min="8707" max="8707" width="12.5546875" customWidth="1"/>
    <col min="8708" max="8708" width="18" customWidth="1"/>
    <col min="8709" max="8710" width="12.5546875" customWidth="1"/>
    <col min="8711" max="8711" width="18" customWidth="1"/>
    <col min="8712" max="8712" width="12.5546875" customWidth="1"/>
    <col min="8713" max="8713" width="29.5546875" customWidth="1"/>
    <col min="8961" max="8961" width="4.77734375" customWidth="1"/>
    <col min="8962" max="8962" width="13.21875" customWidth="1"/>
    <col min="8963" max="8963" width="12.5546875" customWidth="1"/>
    <col min="8964" max="8964" width="18" customWidth="1"/>
    <col min="8965" max="8966" width="12.5546875" customWidth="1"/>
    <col min="8967" max="8967" width="18" customWidth="1"/>
    <col min="8968" max="8968" width="12.5546875" customWidth="1"/>
    <col min="8969" max="8969" width="29.5546875" customWidth="1"/>
    <col min="9217" max="9217" width="4.77734375" customWidth="1"/>
    <col min="9218" max="9218" width="13.21875" customWidth="1"/>
    <col min="9219" max="9219" width="12.5546875" customWidth="1"/>
    <col min="9220" max="9220" width="18" customWidth="1"/>
    <col min="9221" max="9222" width="12.5546875" customWidth="1"/>
    <col min="9223" max="9223" width="18" customWidth="1"/>
    <col min="9224" max="9224" width="12.5546875" customWidth="1"/>
    <col min="9225" max="9225" width="29.5546875" customWidth="1"/>
    <col min="9473" max="9473" width="4.77734375" customWidth="1"/>
    <col min="9474" max="9474" width="13.21875" customWidth="1"/>
    <col min="9475" max="9475" width="12.5546875" customWidth="1"/>
    <col min="9476" max="9476" width="18" customWidth="1"/>
    <col min="9477" max="9478" width="12.5546875" customWidth="1"/>
    <col min="9479" max="9479" width="18" customWidth="1"/>
    <col min="9480" max="9480" width="12.5546875" customWidth="1"/>
    <col min="9481" max="9481" width="29.5546875" customWidth="1"/>
    <col min="9729" max="9729" width="4.77734375" customWidth="1"/>
    <col min="9730" max="9730" width="13.21875" customWidth="1"/>
    <col min="9731" max="9731" width="12.5546875" customWidth="1"/>
    <col min="9732" max="9732" width="18" customWidth="1"/>
    <col min="9733" max="9734" width="12.5546875" customWidth="1"/>
    <col min="9735" max="9735" width="18" customWidth="1"/>
    <col min="9736" max="9736" width="12.5546875" customWidth="1"/>
    <col min="9737" max="9737" width="29.5546875" customWidth="1"/>
    <col min="9985" max="9985" width="4.77734375" customWidth="1"/>
    <col min="9986" max="9986" width="13.21875" customWidth="1"/>
    <col min="9987" max="9987" width="12.5546875" customWidth="1"/>
    <col min="9988" max="9988" width="18" customWidth="1"/>
    <col min="9989" max="9990" width="12.5546875" customWidth="1"/>
    <col min="9991" max="9991" width="18" customWidth="1"/>
    <col min="9992" max="9992" width="12.5546875" customWidth="1"/>
    <col min="9993" max="9993" width="29.5546875" customWidth="1"/>
    <col min="10241" max="10241" width="4.77734375" customWidth="1"/>
    <col min="10242" max="10242" width="13.21875" customWidth="1"/>
    <col min="10243" max="10243" width="12.5546875" customWidth="1"/>
    <col min="10244" max="10244" width="18" customWidth="1"/>
    <col min="10245" max="10246" width="12.5546875" customWidth="1"/>
    <col min="10247" max="10247" width="18" customWidth="1"/>
    <col min="10248" max="10248" width="12.5546875" customWidth="1"/>
    <col min="10249" max="10249" width="29.5546875" customWidth="1"/>
    <col min="10497" max="10497" width="4.77734375" customWidth="1"/>
    <col min="10498" max="10498" width="13.21875" customWidth="1"/>
    <col min="10499" max="10499" width="12.5546875" customWidth="1"/>
    <col min="10500" max="10500" width="18" customWidth="1"/>
    <col min="10501" max="10502" width="12.5546875" customWidth="1"/>
    <col min="10503" max="10503" width="18" customWidth="1"/>
    <col min="10504" max="10504" width="12.5546875" customWidth="1"/>
    <col min="10505" max="10505" width="29.5546875" customWidth="1"/>
    <col min="10753" max="10753" width="4.77734375" customWidth="1"/>
    <col min="10754" max="10754" width="13.21875" customWidth="1"/>
    <col min="10755" max="10755" width="12.5546875" customWidth="1"/>
    <col min="10756" max="10756" width="18" customWidth="1"/>
    <col min="10757" max="10758" width="12.5546875" customWidth="1"/>
    <col min="10759" max="10759" width="18" customWidth="1"/>
    <col min="10760" max="10760" width="12.5546875" customWidth="1"/>
    <col min="10761" max="10761" width="29.5546875" customWidth="1"/>
    <col min="11009" max="11009" width="4.77734375" customWidth="1"/>
    <col min="11010" max="11010" width="13.21875" customWidth="1"/>
    <col min="11011" max="11011" width="12.5546875" customWidth="1"/>
    <col min="11012" max="11012" width="18" customWidth="1"/>
    <col min="11013" max="11014" width="12.5546875" customWidth="1"/>
    <col min="11015" max="11015" width="18" customWidth="1"/>
    <col min="11016" max="11016" width="12.5546875" customWidth="1"/>
    <col min="11017" max="11017" width="29.5546875" customWidth="1"/>
    <col min="11265" max="11265" width="4.77734375" customWidth="1"/>
    <col min="11266" max="11266" width="13.21875" customWidth="1"/>
    <col min="11267" max="11267" width="12.5546875" customWidth="1"/>
    <col min="11268" max="11268" width="18" customWidth="1"/>
    <col min="11269" max="11270" width="12.5546875" customWidth="1"/>
    <col min="11271" max="11271" width="18" customWidth="1"/>
    <col min="11272" max="11272" width="12.5546875" customWidth="1"/>
    <col min="11273" max="11273" width="29.5546875" customWidth="1"/>
    <col min="11521" max="11521" width="4.77734375" customWidth="1"/>
    <col min="11522" max="11522" width="13.21875" customWidth="1"/>
    <col min="11523" max="11523" width="12.5546875" customWidth="1"/>
    <col min="11524" max="11524" width="18" customWidth="1"/>
    <col min="11525" max="11526" width="12.5546875" customWidth="1"/>
    <col min="11527" max="11527" width="18" customWidth="1"/>
    <col min="11528" max="11528" width="12.5546875" customWidth="1"/>
    <col min="11529" max="11529" width="29.5546875" customWidth="1"/>
    <col min="11777" max="11777" width="4.77734375" customWidth="1"/>
    <col min="11778" max="11778" width="13.21875" customWidth="1"/>
    <col min="11779" max="11779" width="12.5546875" customWidth="1"/>
    <col min="11780" max="11780" width="18" customWidth="1"/>
    <col min="11781" max="11782" width="12.5546875" customWidth="1"/>
    <col min="11783" max="11783" width="18" customWidth="1"/>
    <col min="11784" max="11784" width="12.5546875" customWidth="1"/>
    <col min="11785" max="11785" width="29.5546875" customWidth="1"/>
    <col min="12033" max="12033" width="4.77734375" customWidth="1"/>
    <col min="12034" max="12034" width="13.21875" customWidth="1"/>
    <col min="12035" max="12035" width="12.5546875" customWidth="1"/>
    <col min="12036" max="12036" width="18" customWidth="1"/>
    <col min="12037" max="12038" width="12.5546875" customWidth="1"/>
    <col min="12039" max="12039" width="18" customWidth="1"/>
    <col min="12040" max="12040" width="12.5546875" customWidth="1"/>
    <col min="12041" max="12041" width="29.5546875" customWidth="1"/>
    <col min="12289" max="12289" width="4.77734375" customWidth="1"/>
    <col min="12290" max="12290" width="13.21875" customWidth="1"/>
    <col min="12291" max="12291" width="12.5546875" customWidth="1"/>
    <col min="12292" max="12292" width="18" customWidth="1"/>
    <col min="12293" max="12294" width="12.5546875" customWidth="1"/>
    <col min="12295" max="12295" width="18" customWidth="1"/>
    <col min="12296" max="12296" width="12.5546875" customWidth="1"/>
    <col min="12297" max="12297" width="29.5546875" customWidth="1"/>
    <col min="12545" max="12545" width="4.77734375" customWidth="1"/>
    <col min="12546" max="12546" width="13.21875" customWidth="1"/>
    <col min="12547" max="12547" width="12.5546875" customWidth="1"/>
    <col min="12548" max="12548" width="18" customWidth="1"/>
    <col min="12549" max="12550" width="12.5546875" customWidth="1"/>
    <col min="12551" max="12551" width="18" customWidth="1"/>
    <col min="12552" max="12552" width="12.5546875" customWidth="1"/>
    <col min="12553" max="12553" width="29.5546875" customWidth="1"/>
    <col min="12801" max="12801" width="4.77734375" customWidth="1"/>
    <col min="12802" max="12802" width="13.21875" customWidth="1"/>
    <col min="12803" max="12803" width="12.5546875" customWidth="1"/>
    <col min="12804" max="12804" width="18" customWidth="1"/>
    <col min="12805" max="12806" width="12.5546875" customWidth="1"/>
    <col min="12807" max="12807" width="18" customWidth="1"/>
    <col min="12808" max="12808" width="12.5546875" customWidth="1"/>
    <col min="12809" max="12809" width="29.5546875" customWidth="1"/>
    <col min="13057" max="13057" width="4.77734375" customWidth="1"/>
    <col min="13058" max="13058" width="13.21875" customWidth="1"/>
    <col min="13059" max="13059" width="12.5546875" customWidth="1"/>
    <col min="13060" max="13060" width="18" customWidth="1"/>
    <col min="13061" max="13062" width="12.5546875" customWidth="1"/>
    <col min="13063" max="13063" width="18" customWidth="1"/>
    <col min="13064" max="13064" width="12.5546875" customWidth="1"/>
    <col min="13065" max="13065" width="29.5546875" customWidth="1"/>
    <col min="13313" max="13313" width="4.77734375" customWidth="1"/>
    <col min="13314" max="13314" width="13.21875" customWidth="1"/>
    <col min="13315" max="13315" width="12.5546875" customWidth="1"/>
    <col min="13316" max="13316" width="18" customWidth="1"/>
    <col min="13317" max="13318" width="12.5546875" customWidth="1"/>
    <col min="13319" max="13319" width="18" customWidth="1"/>
    <col min="13320" max="13320" width="12.5546875" customWidth="1"/>
    <col min="13321" max="13321" width="29.5546875" customWidth="1"/>
    <col min="13569" max="13569" width="4.77734375" customWidth="1"/>
    <col min="13570" max="13570" width="13.21875" customWidth="1"/>
    <col min="13571" max="13571" width="12.5546875" customWidth="1"/>
    <col min="13572" max="13572" width="18" customWidth="1"/>
    <col min="13573" max="13574" width="12.5546875" customWidth="1"/>
    <col min="13575" max="13575" width="18" customWidth="1"/>
    <col min="13576" max="13576" width="12.5546875" customWidth="1"/>
    <col min="13577" max="13577" width="29.5546875" customWidth="1"/>
    <col min="13825" max="13825" width="4.77734375" customWidth="1"/>
    <col min="13826" max="13826" width="13.21875" customWidth="1"/>
    <col min="13827" max="13827" width="12.5546875" customWidth="1"/>
    <col min="13828" max="13828" width="18" customWidth="1"/>
    <col min="13829" max="13830" width="12.5546875" customWidth="1"/>
    <col min="13831" max="13831" width="18" customWidth="1"/>
    <col min="13832" max="13832" width="12.5546875" customWidth="1"/>
    <col min="13833" max="13833" width="29.5546875" customWidth="1"/>
    <col min="14081" max="14081" width="4.77734375" customWidth="1"/>
    <col min="14082" max="14082" width="13.21875" customWidth="1"/>
    <col min="14083" max="14083" width="12.5546875" customWidth="1"/>
    <col min="14084" max="14084" width="18" customWidth="1"/>
    <col min="14085" max="14086" width="12.5546875" customWidth="1"/>
    <col min="14087" max="14087" width="18" customWidth="1"/>
    <col min="14088" max="14088" width="12.5546875" customWidth="1"/>
    <col min="14089" max="14089" width="29.5546875" customWidth="1"/>
    <col min="14337" max="14337" width="4.77734375" customWidth="1"/>
    <col min="14338" max="14338" width="13.21875" customWidth="1"/>
    <col min="14339" max="14339" width="12.5546875" customWidth="1"/>
    <col min="14340" max="14340" width="18" customWidth="1"/>
    <col min="14341" max="14342" width="12.5546875" customWidth="1"/>
    <col min="14343" max="14343" width="18" customWidth="1"/>
    <col min="14344" max="14344" width="12.5546875" customWidth="1"/>
    <col min="14345" max="14345" width="29.5546875" customWidth="1"/>
    <col min="14593" max="14593" width="4.77734375" customWidth="1"/>
    <col min="14594" max="14594" width="13.21875" customWidth="1"/>
    <col min="14595" max="14595" width="12.5546875" customWidth="1"/>
    <col min="14596" max="14596" width="18" customWidth="1"/>
    <col min="14597" max="14598" width="12.5546875" customWidth="1"/>
    <col min="14599" max="14599" width="18" customWidth="1"/>
    <col min="14600" max="14600" width="12.5546875" customWidth="1"/>
    <col min="14601" max="14601" width="29.5546875" customWidth="1"/>
    <col min="14849" max="14849" width="4.77734375" customWidth="1"/>
    <col min="14850" max="14850" width="13.21875" customWidth="1"/>
    <col min="14851" max="14851" width="12.5546875" customWidth="1"/>
    <col min="14852" max="14852" width="18" customWidth="1"/>
    <col min="14853" max="14854" width="12.5546875" customWidth="1"/>
    <col min="14855" max="14855" width="18" customWidth="1"/>
    <col min="14856" max="14856" width="12.5546875" customWidth="1"/>
    <col min="14857" max="14857" width="29.5546875" customWidth="1"/>
    <col min="15105" max="15105" width="4.77734375" customWidth="1"/>
    <col min="15106" max="15106" width="13.21875" customWidth="1"/>
    <col min="15107" max="15107" width="12.5546875" customWidth="1"/>
    <col min="15108" max="15108" width="18" customWidth="1"/>
    <col min="15109" max="15110" width="12.5546875" customWidth="1"/>
    <col min="15111" max="15111" width="18" customWidth="1"/>
    <col min="15112" max="15112" width="12.5546875" customWidth="1"/>
    <col min="15113" max="15113" width="29.5546875" customWidth="1"/>
    <col min="15361" max="15361" width="4.77734375" customWidth="1"/>
    <col min="15362" max="15362" width="13.21875" customWidth="1"/>
    <col min="15363" max="15363" width="12.5546875" customWidth="1"/>
    <col min="15364" max="15364" width="18" customWidth="1"/>
    <col min="15365" max="15366" width="12.5546875" customWidth="1"/>
    <col min="15367" max="15367" width="18" customWidth="1"/>
    <col min="15368" max="15368" width="12.5546875" customWidth="1"/>
    <col min="15369" max="15369" width="29.5546875" customWidth="1"/>
    <col min="15617" max="15617" width="4.77734375" customWidth="1"/>
    <col min="15618" max="15618" width="13.21875" customWidth="1"/>
    <col min="15619" max="15619" width="12.5546875" customWidth="1"/>
    <col min="15620" max="15620" width="18" customWidth="1"/>
    <col min="15621" max="15622" width="12.5546875" customWidth="1"/>
    <col min="15623" max="15623" width="18" customWidth="1"/>
    <col min="15624" max="15624" width="12.5546875" customWidth="1"/>
    <col min="15625" max="15625" width="29.5546875" customWidth="1"/>
    <col min="15873" max="15873" width="4.77734375" customWidth="1"/>
    <col min="15874" max="15874" width="13.21875" customWidth="1"/>
    <col min="15875" max="15875" width="12.5546875" customWidth="1"/>
    <col min="15876" max="15876" width="18" customWidth="1"/>
    <col min="15877" max="15878" width="12.5546875" customWidth="1"/>
    <col min="15879" max="15879" width="18" customWidth="1"/>
    <col min="15880" max="15880" width="12.5546875" customWidth="1"/>
    <col min="15881" max="15881" width="29.5546875" customWidth="1"/>
    <col min="16129" max="16129" width="4.77734375" customWidth="1"/>
    <col min="16130" max="16130" width="13.21875" customWidth="1"/>
    <col min="16131" max="16131" width="12.5546875" customWidth="1"/>
    <col min="16132" max="16132" width="18" customWidth="1"/>
    <col min="16133" max="16134" width="12.5546875" customWidth="1"/>
    <col min="16135" max="16135" width="18" customWidth="1"/>
    <col min="16136" max="16136" width="12.5546875" customWidth="1"/>
    <col min="16137" max="16137" width="29.5546875" customWidth="1"/>
  </cols>
  <sheetData>
    <row r="1" spans="1:22" x14ac:dyDescent="0.3">
      <c r="B1" s="60" t="s">
        <v>90</v>
      </c>
      <c r="C1" s="61"/>
      <c r="D1" s="61"/>
      <c r="E1" s="61"/>
      <c r="F1" s="61"/>
      <c r="G1" s="61"/>
      <c r="H1" s="61"/>
      <c r="I1" s="61"/>
    </row>
    <row r="2" spans="1:22" x14ac:dyDescent="0.3">
      <c r="B2" s="61"/>
      <c r="C2" s="61"/>
      <c r="D2" s="61"/>
      <c r="E2" s="61"/>
      <c r="F2" s="61"/>
      <c r="G2" s="61"/>
      <c r="H2" s="61"/>
      <c r="I2" s="61"/>
    </row>
    <row r="3" spans="1:22" x14ac:dyDescent="0.3">
      <c r="B3" s="60"/>
      <c r="C3" s="61"/>
      <c r="D3" s="61"/>
      <c r="E3" s="61"/>
      <c r="F3" s="61"/>
      <c r="G3" s="61"/>
      <c r="H3" s="61"/>
      <c r="I3" s="61"/>
    </row>
    <row r="4" spans="1:22" ht="17.55" customHeight="1" x14ac:dyDescent="0.3">
      <c r="B4" s="61"/>
      <c r="C4" s="61"/>
      <c r="D4" s="61"/>
      <c r="E4" s="61"/>
      <c r="F4" s="61"/>
      <c r="G4" s="61"/>
      <c r="H4" s="61"/>
      <c r="I4" s="61"/>
    </row>
    <row r="5" spans="1:22" ht="17.55" customHeight="1" x14ac:dyDescent="0.45">
      <c r="B5" s="44"/>
      <c r="C5" s="44"/>
      <c r="D5" s="44"/>
      <c r="E5" s="44"/>
      <c r="F5" s="44"/>
      <c r="G5" s="44"/>
      <c r="H5" s="44"/>
      <c r="I5" s="44"/>
    </row>
    <row r="6" spans="1:22" ht="17.55" customHeight="1" x14ac:dyDescent="0.3">
      <c r="B6" s="58" t="s">
        <v>15</v>
      </c>
      <c r="C6" s="58"/>
      <c r="D6" s="58"/>
      <c r="E6" s="58"/>
      <c r="F6" s="58"/>
      <c r="G6" s="58"/>
      <c r="H6" s="58"/>
      <c r="I6" s="58"/>
    </row>
    <row r="7" spans="1:22" s="8" customFormat="1" ht="15" thickBot="1" x14ac:dyDescent="0.35">
      <c r="A7" s="1"/>
      <c r="B7" s="45" t="s">
        <v>10</v>
      </c>
      <c r="C7" s="45" t="s">
        <v>9</v>
      </c>
      <c r="D7" s="45" t="s">
        <v>8</v>
      </c>
      <c r="E7" s="45" t="s">
        <v>7</v>
      </c>
      <c r="F7" s="45" t="s">
        <v>6</v>
      </c>
      <c r="G7" s="45" t="s">
        <v>1</v>
      </c>
      <c r="H7" s="45" t="s">
        <v>0</v>
      </c>
      <c r="I7" s="50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10" customFormat="1" ht="29.25" customHeight="1" thickBot="1" x14ac:dyDescent="0.35">
      <c r="A8" s="2"/>
      <c r="B8" s="6">
        <v>9.7600000000000006E-2</v>
      </c>
      <c r="C8" s="6">
        <v>1.4999999999999999E-2</v>
      </c>
      <c r="D8" s="6">
        <v>2.4500000000000001E-2</v>
      </c>
      <c r="E8" s="56">
        <v>1.67E-2</v>
      </c>
      <c r="F8" s="6">
        <v>0.09</v>
      </c>
      <c r="G8" s="6">
        <v>2.4500000000000001E-2</v>
      </c>
      <c r="H8" s="6">
        <v>1E-3</v>
      </c>
      <c r="I8" s="51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s="8" customFormat="1" ht="51.75" customHeight="1" x14ac:dyDescent="0.3">
      <c r="A9" s="1"/>
      <c r="B9" s="46" t="s">
        <v>11</v>
      </c>
      <c r="C9" s="46" t="s">
        <v>5</v>
      </c>
      <c r="D9" s="46" t="s">
        <v>12</v>
      </c>
      <c r="E9" s="46" t="s">
        <v>4</v>
      </c>
      <c r="F9" s="46" t="s">
        <v>3</v>
      </c>
      <c r="G9" s="4"/>
      <c r="H9" s="4"/>
      <c r="I9" s="4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10" customFormat="1" ht="21.75" customHeight="1" thickBot="1" x14ac:dyDescent="0.35">
      <c r="A10" s="3"/>
      <c r="B10" s="20">
        <v>300</v>
      </c>
      <c r="C10" s="20">
        <v>250</v>
      </c>
      <c r="D10" s="20">
        <v>300</v>
      </c>
      <c r="E10" s="5">
        <v>6.5000000000000002E-2</v>
      </c>
      <c r="F10" s="5">
        <v>9.7600000000000006E-2</v>
      </c>
      <c r="G10" s="5"/>
      <c r="H10" s="5"/>
      <c r="I10" s="5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s="13" customFormat="1" x14ac:dyDescent="0.3">
      <c r="A11" s="11"/>
      <c r="B11" s="62" t="s">
        <v>2</v>
      </c>
      <c r="C11" s="62"/>
      <c r="D11" s="62"/>
      <c r="E11" s="62"/>
      <c r="F11" s="62"/>
      <c r="G11" s="62"/>
      <c r="H11" s="62"/>
      <c r="I11" s="6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s="13" customFormat="1" x14ac:dyDescent="0.3">
      <c r="A12" s="11"/>
      <c r="B12" s="63"/>
      <c r="C12" s="63"/>
      <c r="D12" s="63"/>
      <c r="E12" s="63"/>
      <c r="F12" s="63"/>
      <c r="G12" s="63"/>
      <c r="H12" s="63"/>
      <c r="I12" s="63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s="13" customFormat="1" x14ac:dyDescent="0.3">
      <c r="A13" s="11"/>
      <c r="B13" s="63"/>
      <c r="C13" s="63"/>
      <c r="D13" s="63"/>
      <c r="E13" s="63"/>
      <c r="F13" s="63"/>
      <c r="G13" s="63"/>
      <c r="H13" s="63"/>
      <c r="I13" s="63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s="13" customFormat="1" x14ac:dyDescent="0.3">
      <c r="A14" s="11"/>
      <c r="B14" s="63"/>
      <c r="C14" s="63"/>
      <c r="D14" s="63"/>
      <c r="E14" s="63"/>
      <c r="F14" s="63"/>
      <c r="G14" s="63"/>
      <c r="H14" s="63"/>
      <c r="I14" s="63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x14ac:dyDescent="0.3">
      <c r="A15" s="14"/>
      <c r="B15" s="59" t="s">
        <v>13</v>
      </c>
      <c r="C15" s="59"/>
      <c r="D15" s="59"/>
      <c r="E15" s="59"/>
      <c r="F15" s="59"/>
      <c r="G15" s="59"/>
      <c r="H15" s="59"/>
      <c r="I15" s="59"/>
    </row>
    <row r="16" spans="1:22" ht="15" thickBot="1" x14ac:dyDescent="0.35">
      <c r="A16" s="14"/>
      <c r="B16" s="21"/>
      <c r="C16" s="22"/>
      <c r="D16" s="22"/>
      <c r="E16" s="22"/>
      <c r="F16" s="22"/>
      <c r="G16" s="22"/>
      <c r="H16" s="22"/>
      <c r="I16" s="22"/>
    </row>
    <row r="17" spans="1:11" ht="15" thickBot="1" x14ac:dyDescent="0.35">
      <c r="A17" s="14"/>
      <c r="B17" s="39">
        <v>5000</v>
      </c>
      <c r="C17" s="23" t="s">
        <v>16</v>
      </c>
      <c r="D17" s="22"/>
      <c r="E17" s="39">
        <v>5000</v>
      </c>
      <c r="F17" s="23" t="s">
        <v>16</v>
      </c>
      <c r="G17" s="22"/>
      <c r="H17" s="22"/>
      <c r="I17" s="22"/>
      <c r="K17" s="49"/>
    </row>
    <row r="18" spans="1:11" x14ac:dyDescent="0.3">
      <c r="A18" s="14"/>
      <c r="B18" s="40">
        <f>IF(B17&gt;177659.99,0,ROUND(B17*B8,2))</f>
        <v>488</v>
      </c>
      <c r="C18" s="24" t="s">
        <v>17</v>
      </c>
      <c r="D18" s="25"/>
      <c r="E18" s="40">
        <f>ROUND(E17*B8,2)</f>
        <v>488</v>
      </c>
      <c r="F18" s="24" t="s">
        <v>17</v>
      </c>
      <c r="G18" s="26"/>
      <c r="H18" s="22"/>
      <c r="I18" s="22"/>
      <c r="K18" s="49"/>
    </row>
    <row r="19" spans="1:11" x14ac:dyDescent="0.3">
      <c r="A19" s="14"/>
      <c r="B19" s="40">
        <f>IF(B17&gt;177659.99,0,ROUND(B17*C8,2))</f>
        <v>75</v>
      </c>
      <c r="C19" s="27" t="s">
        <v>18</v>
      </c>
      <c r="D19" s="22"/>
      <c r="E19" s="36">
        <f>ROUND(E17*C8,2)</f>
        <v>75</v>
      </c>
      <c r="F19" s="27" t="s">
        <v>18</v>
      </c>
      <c r="G19" s="22"/>
      <c r="H19" s="22"/>
      <c r="I19" s="22"/>
      <c r="K19" s="49"/>
    </row>
    <row r="20" spans="1:11" x14ac:dyDescent="0.3">
      <c r="A20" s="15"/>
      <c r="B20" s="28">
        <f>ROUND(B17*D8,2)</f>
        <v>122.5</v>
      </c>
      <c r="C20" s="29" t="s">
        <v>19</v>
      </c>
      <c r="D20" s="30"/>
      <c r="E20" s="28">
        <f>ROUND(E17*D8,2)</f>
        <v>122.5</v>
      </c>
      <c r="F20" s="29" t="s">
        <v>19</v>
      </c>
      <c r="G20" s="22"/>
      <c r="H20" s="22"/>
      <c r="I20" s="22"/>
      <c r="K20" s="49"/>
    </row>
    <row r="21" spans="1:11" x14ac:dyDescent="0.3">
      <c r="A21" s="15"/>
      <c r="B21" s="31">
        <f>B18+B19+B20</f>
        <v>685.5</v>
      </c>
      <c r="C21" s="32" t="s">
        <v>20</v>
      </c>
      <c r="D21" s="33"/>
      <c r="E21" s="31">
        <f>E18+E19+E20</f>
        <v>685.5</v>
      </c>
      <c r="F21" s="32" t="s">
        <v>20</v>
      </c>
      <c r="G21" s="34"/>
      <c r="H21" s="22"/>
      <c r="I21" s="22"/>
    </row>
    <row r="22" spans="1:11" ht="15" thickBot="1" x14ac:dyDescent="0.35">
      <c r="A22" s="15"/>
      <c r="B22" s="28">
        <f>B17-B21</f>
        <v>4314.5</v>
      </c>
      <c r="C22" s="29" t="s">
        <v>21</v>
      </c>
      <c r="D22" s="30"/>
      <c r="E22" s="28">
        <f>E17-E21</f>
        <v>4314.5</v>
      </c>
      <c r="F22" s="29" t="s">
        <v>21</v>
      </c>
      <c r="G22" s="22"/>
      <c r="H22" s="22"/>
      <c r="I22" s="22"/>
    </row>
    <row r="23" spans="1:11" ht="15" thickBot="1" x14ac:dyDescent="0.35">
      <c r="A23" s="15"/>
      <c r="B23" s="41">
        <v>250</v>
      </c>
      <c r="C23" s="29" t="s">
        <v>22</v>
      </c>
      <c r="D23" s="30"/>
      <c r="E23" s="41">
        <v>250</v>
      </c>
      <c r="F23" s="29" t="s">
        <v>22</v>
      </c>
      <c r="G23" s="22"/>
      <c r="H23" s="22"/>
      <c r="I23" s="22"/>
    </row>
    <row r="24" spans="1:11" x14ac:dyDescent="0.3">
      <c r="A24" s="15"/>
      <c r="B24" s="28">
        <f>ROUND((B17-B21-B23),0)</f>
        <v>4065</v>
      </c>
      <c r="C24" s="29" t="s">
        <v>23</v>
      </c>
      <c r="D24" s="30"/>
      <c r="E24" s="28">
        <f>ROUND((E17-E21-E23),0)</f>
        <v>4065</v>
      </c>
      <c r="F24" s="29" t="s">
        <v>23</v>
      </c>
      <c r="G24" s="22"/>
      <c r="H24" s="22"/>
      <c r="I24" s="22"/>
    </row>
    <row r="25" spans="1:11" x14ac:dyDescent="0.3">
      <c r="A25" s="15"/>
      <c r="B25" s="35">
        <v>0.12</v>
      </c>
      <c r="C25" s="29" t="s">
        <v>24</v>
      </c>
      <c r="D25" s="30"/>
      <c r="E25" s="35">
        <v>0.32</v>
      </c>
      <c r="F25" s="29" t="s">
        <v>24</v>
      </c>
      <c r="G25" s="22"/>
      <c r="H25" s="22"/>
      <c r="I25" s="22"/>
    </row>
    <row r="26" spans="1:11" x14ac:dyDescent="0.3">
      <c r="A26" s="15"/>
      <c r="B26" s="28">
        <f>ROUND(IF(B24*B25-B29&lt;=0,0,IF(B24*B25-B29&gt;0,B24*B25-B29)),2)</f>
        <v>187.8</v>
      </c>
      <c r="C26" s="29" t="s">
        <v>25</v>
      </c>
      <c r="D26" s="30"/>
      <c r="E26" s="28">
        <f>ROUND(IF(E24*E25-E29&lt;=0,0,IF(E24*E25-E29&gt;0,E24*E25-E29)),2)</f>
        <v>1000.8</v>
      </c>
      <c r="F26" s="29" t="s">
        <v>25</v>
      </c>
      <c r="G26" s="22"/>
      <c r="H26" s="22"/>
      <c r="I26" s="22"/>
    </row>
    <row r="27" spans="1:11" x14ac:dyDescent="0.3">
      <c r="A27" s="15"/>
      <c r="B27" s="28">
        <f>ROUND(IF(B24*0.17-B29&lt;=0,0,IF(B24*0.17-B29&gt;0,B24*0.17-B29)),2)</f>
        <v>391.05</v>
      </c>
      <c r="C27" s="29" t="s">
        <v>78</v>
      </c>
      <c r="D27" s="30"/>
      <c r="E27" s="28">
        <f>ROUND(IF(E24*0.32&lt;=0,0,IF(E24*0.32&gt;0,E24*0.32)),2)</f>
        <v>1300.8</v>
      </c>
      <c r="F27" s="29" t="s">
        <v>78</v>
      </c>
      <c r="G27" s="22"/>
      <c r="H27" s="22"/>
      <c r="I27" s="22"/>
    </row>
    <row r="28" spans="1:11" ht="15" thickBot="1" x14ac:dyDescent="0.35">
      <c r="A28" s="15"/>
      <c r="B28" s="28">
        <f>B22*F8</f>
        <v>388.30500000000001</v>
      </c>
      <c r="C28" s="29" t="s">
        <v>26</v>
      </c>
      <c r="D28" s="30"/>
      <c r="E28" s="28">
        <f>E22*F8</f>
        <v>388.30500000000001</v>
      </c>
      <c r="F28" s="29" t="s">
        <v>26</v>
      </c>
      <c r="G28" s="22"/>
      <c r="H28" s="22"/>
      <c r="I28" s="22"/>
    </row>
    <row r="29" spans="1:11" ht="15" thickBot="1" x14ac:dyDescent="0.35">
      <c r="A29" s="15"/>
      <c r="B29" s="41">
        <v>300</v>
      </c>
      <c r="C29" s="29" t="s">
        <v>27</v>
      </c>
      <c r="D29" s="30"/>
      <c r="E29" s="41">
        <v>300</v>
      </c>
      <c r="F29" s="29" t="s">
        <v>27</v>
      </c>
      <c r="G29" s="22"/>
      <c r="H29" s="22"/>
      <c r="I29" s="22"/>
    </row>
    <row r="30" spans="1:11" hidden="1" x14ac:dyDescent="0.3">
      <c r="A30" s="15"/>
      <c r="B30" s="28">
        <f>IF(B32=0,B24*0.17-43.76,0)</f>
        <v>0</v>
      </c>
      <c r="C30" s="29" t="s">
        <v>82</v>
      </c>
      <c r="D30" s="30"/>
      <c r="E30" s="28">
        <f>IF(E32=0,E24*0.32-43.76,0)</f>
        <v>0</v>
      </c>
      <c r="F30" s="29" t="s">
        <v>82</v>
      </c>
      <c r="G30" s="22"/>
      <c r="H30" s="22"/>
      <c r="I30" s="22"/>
    </row>
    <row r="31" spans="1:11" x14ac:dyDescent="0.3">
      <c r="A31" s="15"/>
      <c r="B31" s="28">
        <f>IF(B30&lt;0,0,B30)</f>
        <v>0</v>
      </c>
      <c r="C31" s="29" t="s">
        <v>28</v>
      </c>
      <c r="D31" s="30"/>
      <c r="E31" s="28">
        <f>IF(E30&lt;0,0,E30)</f>
        <v>0</v>
      </c>
      <c r="F31" s="29" t="s">
        <v>28</v>
      </c>
      <c r="G31" s="22"/>
      <c r="H31" s="22"/>
      <c r="I31" s="22"/>
    </row>
    <row r="32" spans="1:11" ht="15" thickBot="1" x14ac:dyDescent="0.35">
      <c r="A32" s="15"/>
      <c r="B32" s="36">
        <f>ROUND((B26),0)</f>
        <v>188</v>
      </c>
      <c r="C32" s="29" t="s">
        <v>29</v>
      </c>
      <c r="D32" s="30"/>
      <c r="E32" s="36">
        <f>ROUND((E26),0)</f>
        <v>1001</v>
      </c>
      <c r="F32" s="29" t="s">
        <v>29</v>
      </c>
      <c r="G32" s="22"/>
      <c r="H32" s="22"/>
      <c r="I32" s="22"/>
    </row>
    <row r="33" spans="1:11" hidden="1" x14ac:dyDescent="0.3">
      <c r="A33" s="15"/>
      <c r="B33" s="52">
        <f>IF(B30&lt;0,B17-B21,IF(B30&gt;B28,IF(B30&gt;0,B17-B21-B28,B17-B21-B32-B28),IF(B30&gt;0,B17-B21-B30,B17-B21-B32-B28)))</f>
        <v>3738.1950000000002</v>
      </c>
      <c r="C33" s="53" t="s">
        <v>83</v>
      </c>
      <c r="D33" s="22"/>
      <c r="E33" s="52">
        <f>IF(E27&lt;0,E17-E21,IF(E27&gt;E28,IF(E27&gt;0,E17-E21-E28,E17-E21-E32-E28),IF(E27&gt;0,E17-E21-E27,E17-E21-E32-E28)))</f>
        <v>3926.1950000000002</v>
      </c>
      <c r="F33" s="53" t="s">
        <v>83</v>
      </c>
      <c r="G33" s="22"/>
      <c r="H33" s="22"/>
      <c r="I33" s="22"/>
    </row>
    <row r="34" spans="1:11" hidden="1" x14ac:dyDescent="0.3">
      <c r="A34" s="15"/>
      <c r="B34" s="52">
        <f>IF(B27&lt;B28,B17-B21-B27-B32,B33)</f>
        <v>3738.1950000000002</v>
      </c>
      <c r="C34" s="53" t="s">
        <v>79</v>
      </c>
      <c r="D34" s="22"/>
      <c r="E34" s="52">
        <f>IF(E27&lt;E28,E17-E21-E27-E32,E33)</f>
        <v>3926.1950000000002</v>
      </c>
      <c r="F34" s="53" t="s">
        <v>79</v>
      </c>
      <c r="G34" s="22"/>
      <c r="H34" s="22"/>
      <c r="I34" s="22"/>
    </row>
    <row r="35" spans="1:11" hidden="1" x14ac:dyDescent="0.3">
      <c r="A35" s="15"/>
      <c r="B35" s="52">
        <f>IF(AND(B31&lt;B28,B30&gt;B28),B17-B21-B27-B32,B33)</f>
        <v>3738.1950000000002</v>
      </c>
      <c r="C35" s="53" t="s">
        <v>80</v>
      </c>
      <c r="D35" s="22"/>
      <c r="E35" s="52">
        <f>IF(AND(E31&lt;E28,E30&gt;E28),E17-E21-E27-E32,E33)</f>
        <v>3926.1950000000002</v>
      </c>
      <c r="F35" s="53" t="s">
        <v>80</v>
      </c>
      <c r="G35" s="22"/>
      <c r="H35" s="22"/>
      <c r="I35" s="22"/>
    </row>
    <row r="36" spans="1:11" ht="15" hidden="1" thickBot="1" x14ac:dyDescent="0.35">
      <c r="A36" s="15"/>
      <c r="B36" s="52">
        <f>IF(AND(B31&lt;B28,B30&gt;B28),B17-B21-B27-B32,B33)</f>
        <v>3738.1950000000002</v>
      </c>
      <c r="C36" s="53" t="s">
        <v>81</v>
      </c>
      <c r="D36" s="22"/>
      <c r="E36" s="52">
        <f>IF(E27&lt;E28,E17-E21-E27-E32,E17-E21-E28-E32)</f>
        <v>2925.1950000000002</v>
      </c>
      <c r="F36" s="53" t="s">
        <v>81</v>
      </c>
      <c r="G36" s="22"/>
      <c r="H36" s="22"/>
      <c r="I36" s="22"/>
    </row>
    <row r="37" spans="1:11" ht="15" thickBot="1" x14ac:dyDescent="0.35">
      <c r="A37" s="15"/>
      <c r="B37" s="57">
        <f>IF(AND(B17&lt;615,B29=0),B34,B36)</f>
        <v>3738.1950000000002</v>
      </c>
      <c r="C37" s="53" t="s">
        <v>30</v>
      </c>
      <c r="D37" s="22"/>
      <c r="E37" s="57">
        <f>IF(AND(E17&lt;616,E27&lt;E28),E34,E36)</f>
        <v>2925.1950000000002</v>
      </c>
      <c r="F37" s="53" t="s">
        <v>30</v>
      </c>
      <c r="G37" s="22"/>
      <c r="H37" s="22"/>
      <c r="I37" s="22"/>
    </row>
    <row r="38" spans="1:11" ht="15" thickBot="1" x14ac:dyDescent="0.35">
      <c r="A38" s="15"/>
      <c r="B38" s="57">
        <f>B37+B32</f>
        <v>3926.1950000000002</v>
      </c>
      <c r="C38" s="47" t="s">
        <v>87</v>
      </c>
      <c r="D38" s="48"/>
      <c r="E38" s="57">
        <f>E37+E32</f>
        <v>3926.1950000000002</v>
      </c>
      <c r="F38" s="47" t="s">
        <v>87</v>
      </c>
      <c r="G38" s="48"/>
      <c r="H38" s="22"/>
      <c r="I38" s="22"/>
    </row>
    <row r="39" spans="1:11" x14ac:dyDescent="0.3">
      <c r="A39" s="15"/>
      <c r="B39" s="54">
        <f>ROUND(B17*F10,2)</f>
        <v>488</v>
      </c>
      <c r="C39" s="55" t="s">
        <v>31</v>
      </c>
      <c r="D39" s="48"/>
      <c r="E39" s="54">
        <f>ROUND(E17*F10,2)</f>
        <v>488</v>
      </c>
      <c r="F39" s="55" t="s">
        <v>31</v>
      </c>
      <c r="G39" s="48"/>
      <c r="H39" s="22"/>
      <c r="I39" s="22"/>
    </row>
    <row r="40" spans="1:11" x14ac:dyDescent="0.3">
      <c r="A40" s="15"/>
      <c r="B40" s="36">
        <f>ROUND(B17*E10,2)</f>
        <v>325</v>
      </c>
      <c r="C40" s="24" t="s">
        <v>32</v>
      </c>
      <c r="D40" s="22"/>
      <c r="E40" s="36">
        <f>ROUND(E17*E10,2)</f>
        <v>325</v>
      </c>
      <c r="F40" s="24" t="s">
        <v>32</v>
      </c>
      <c r="G40" s="22"/>
      <c r="H40" s="22"/>
      <c r="I40" s="22"/>
    </row>
    <row r="41" spans="1:11" x14ac:dyDescent="0.3">
      <c r="A41" s="15"/>
      <c r="B41" s="36">
        <f>ROUND(B17*E8,2)</f>
        <v>83.5</v>
      </c>
      <c r="C41" s="27" t="s">
        <v>33</v>
      </c>
      <c r="D41" s="22"/>
      <c r="E41" s="36">
        <f>E17*E8</f>
        <v>83.5</v>
      </c>
      <c r="F41" s="27" t="s">
        <v>33</v>
      </c>
      <c r="G41" s="22"/>
      <c r="H41" s="22"/>
      <c r="I41" s="22"/>
    </row>
    <row r="42" spans="1:11" x14ac:dyDescent="0.3">
      <c r="A42" s="15"/>
      <c r="B42" s="36">
        <f>IF(B17&lt;2800,0,ROUND(B17*G8,2))</f>
        <v>122.5</v>
      </c>
      <c r="C42" s="29" t="s">
        <v>34</v>
      </c>
      <c r="D42" s="22"/>
      <c r="E42" s="36">
        <f>IF(E17&lt;2800,0,ROUND(E17*G8,2))</f>
        <v>122.5</v>
      </c>
      <c r="F42" s="29" t="s">
        <v>34</v>
      </c>
      <c r="G42" s="22"/>
      <c r="H42" s="22"/>
      <c r="I42" s="22"/>
    </row>
    <row r="43" spans="1:11" x14ac:dyDescent="0.3">
      <c r="A43" s="15"/>
      <c r="B43" s="36">
        <f>ROUND(B17*H8,2)</f>
        <v>5</v>
      </c>
      <c r="C43" s="37" t="s">
        <v>35</v>
      </c>
      <c r="D43" s="22"/>
      <c r="E43" s="36">
        <f>ROUND(E17*H8,2)</f>
        <v>5</v>
      </c>
      <c r="F43" s="37" t="s">
        <v>35</v>
      </c>
      <c r="G43" s="22"/>
      <c r="H43" s="22"/>
      <c r="I43" s="22"/>
    </row>
    <row r="44" spans="1:11" x14ac:dyDescent="0.3">
      <c r="A44" s="15"/>
      <c r="B44" s="36">
        <f>SUM(B39:B43)</f>
        <v>1024</v>
      </c>
      <c r="C44" s="27" t="s">
        <v>36</v>
      </c>
      <c r="D44" s="22"/>
      <c r="E44" s="36">
        <f>SUM(E39:E43)</f>
        <v>1024</v>
      </c>
      <c r="F44" s="27" t="s">
        <v>36</v>
      </c>
      <c r="G44" s="22"/>
      <c r="H44" s="22"/>
      <c r="I44" s="22"/>
    </row>
    <row r="45" spans="1:11" x14ac:dyDescent="0.3">
      <c r="A45" s="15"/>
      <c r="B45" s="38">
        <f>B21+B44</f>
        <v>1709.5</v>
      </c>
      <c r="C45" s="23" t="s">
        <v>73</v>
      </c>
      <c r="D45" s="22"/>
      <c r="E45" s="38">
        <f>E21+E44</f>
        <v>1709.5</v>
      </c>
      <c r="F45" s="23" t="s">
        <v>73</v>
      </c>
      <c r="G45" s="22"/>
      <c r="H45" s="22"/>
      <c r="I45" s="22"/>
    </row>
    <row r="46" spans="1:11" x14ac:dyDescent="0.3">
      <c r="A46" s="16"/>
      <c r="B46" s="43">
        <f>B17+B44</f>
        <v>6024</v>
      </c>
      <c r="C46" s="27" t="s">
        <v>37</v>
      </c>
      <c r="D46" s="42"/>
      <c r="E46" s="43">
        <f>E17+E44</f>
        <v>6024</v>
      </c>
      <c r="F46" s="27" t="s">
        <v>37</v>
      </c>
      <c r="G46" s="42"/>
      <c r="H46" s="22"/>
      <c r="I46" s="22"/>
    </row>
    <row r="47" spans="1:11" x14ac:dyDescent="0.3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</row>
    <row r="48" spans="1:11" x14ac:dyDescent="0.3">
      <c r="A48" s="15"/>
      <c r="B48" s="59" t="s">
        <v>14</v>
      </c>
      <c r="C48" s="59"/>
      <c r="D48" s="59"/>
      <c r="E48" s="59"/>
      <c r="F48" s="59"/>
      <c r="G48" s="59"/>
      <c r="H48" s="59"/>
      <c r="I48" s="59"/>
    </row>
    <row r="49" spans="1:9" ht="15" thickBot="1" x14ac:dyDescent="0.35">
      <c r="A49" s="14"/>
      <c r="B49" s="21"/>
      <c r="C49" s="22"/>
      <c r="D49" s="22"/>
      <c r="E49" s="22"/>
      <c r="F49" s="22"/>
      <c r="G49" s="22"/>
      <c r="H49" s="22"/>
      <c r="I49" s="22"/>
    </row>
    <row r="50" spans="1:9" ht="15" thickBot="1" x14ac:dyDescent="0.35">
      <c r="A50" s="14"/>
      <c r="B50" s="39">
        <v>5000</v>
      </c>
      <c r="C50" s="23" t="s">
        <v>16</v>
      </c>
      <c r="D50" s="22"/>
      <c r="E50" s="39">
        <v>5000</v>
      </c>
      <c r="F50" s="23" t="s">
        <v>16</v>
      </c>
      <c r="G50" s="22"/>
      <c r="H50" s="22"/>
      <c r="I50" s="22"/>
    </row>
    <row r="51" spans="1:9" x14ac:dyDescent="0.3">
      <c r="A51" s="17"/>
      <c r="B51" s="40">
        <v>0</v>
      </c>
      <c r="C51" s="24" t="s">
        <v>17</v>
      </c>
      <c r="D51" s="25"/>
      <c r="E51" s="40">
        <v>0</v>
      </c>
      <c r="F51" s="24" t="s">
        <v>17</v>
      </c>
      <c r="G51" s="26"/>
      <c r="H51" s="22"/>
      <c r="I51" s="22"/>
    </row>
    <row r="52" spans="1:9" x14ac:dyDescent="0.3">
      <c r="A52" s="15"/>
      <c r="B52" s="36">
        <v>0</v>
      </c>
      <c r="C52" s="27" t="s">
        <v>18</v>
      </c>
      <c r="D52" s="22"/>
      <c r="E52" s="36">
        <v>0</v>
      </c>
      <c r="F52" s="27" t="s">
        <v>18</v>
      </c>
      <c r="G52" s="22"/>
      <c r="H52" s="22"/>
      <c r="I52" s="22"/>
    </row>
    <row r="53" spans="1:9" x14ac:dyDescent="0.3">
      <c r="A53" s="18"/>
      <c r="B53" s="28">
        <f>ROUND(B50*D8,2)</f>
        <v>122.5</v>
      </c>
      <c r="C53" s="29" t="s">
        <v>19</v>
      </c>
      <c r="D53" s="30"/>
      <c r="E53" s="28">
        <f>ROUND(E50*D8,2)</f>
        <v>122.5</v>
      </c>
      <c r="F53" s="29" t="s">
        <v>19</v>
      </c>
      <c r="G53" s="22"/>
      <c r="H53" s="22"/>
      <c r="I53" s="22"/>
    </row>
    <row r="54" spans="1:9" x14ac:dyDescent="0.3">
      <c r="A54" s="18"/>
      <c r="B54" s="31">
        <f>B51+B52+B53</f>
        <v>122.5</v>
      </c>
      <c r="C54" s="32" t="s">
        <v>20</v>
      </c>
      <c r="D54" s="33"/>
      <c r="E54" s="31">
        <f>E51+E52+E53</f>
        <v>122.5</v>
      </c>
      <c r="F54" s="32" t="s">
        <v>20</v>
      </c>
      <c r="G54" s="34"/>
      <c r="H54" s="22"/>
      <c r="I54" s="22"/>
    </row>
    <row r="55" spans="1:9" ht="15" thickBot="1" x14ac:dyDescent="0.35">
      <c r="A55" s="18"/>
      <c r="B55" s="28">
        <f>B50-B54</f>
        <v>4877.5</v>
      </c>
      <c r="C55" s="29" t="s">
        <v>21</v>
      </c>
      <c r="D55" s="30"/>
      <c r="E55" s="28">
        <f>E50-E54</f>
        <v>4877.5</v>
      </c>
      <c r="F55" s="29" t="s">
        <v>21</v>
      </c>
      <c r="G55" s="22"/>
      <c r="H55" s="22"/>
      <c r="I55" s="22"/>
    </row>
    <row r="56" spans="1:9" ht="15" thickBot="1" x14ac:dyDescent="0.35">
      <c r="A56" s="18"/>
      <c r="B56" s="41">
        <v>250</v>
      </c>
      <c r="C56" s="29" t="s">
        <v>22</v>
      </c>
      <c r="D56" s="30"/>
      <c r="E56" s="41">
        <v>250</v>
      </c>
      <c r="F56" s="29" t="s">
        <v>22</v>
      </c>
      <c r="G56" s="22"/>
      <c r="H56" s="22"/>
      <c r="I56" s="22"/>
    </row>
    <row r="57" spans="1:9" x14ac:dyDescent="0.3">
      <c r="A57" s="18"/>
      <c r="B57" s="28">
        <f>ROUND((B50-B54-B56),0)</f>
        <v>4628</v>
      </c>
      <c r="C57" s="29" t="s">
        <v>23</v>
      </c>
      <c r="D57" s="30"/>
      <c r="E57" s="28">
        <f>ROUND((E50-E54-E56),0)</f>
        <v>4628</v>
      </c>
      <c r="F57" s="29" t="s">
        <v>23</v>
      </c>
      <c r="G57" s="22"/>
      <c r="H57" s="22"/>
      <c r="I57" s="22"/>
    </row>
    <row r="58" spans="1:9" x14ac:dyDescent="0.3">
      <c r="A58" s="18"/>
      <c r="B58" s="35">
        <v>0.12</v>
      </c>
      <c r="C58" s="29" t="s">
        <v>24</v>
      </c>
      <c r="D58" s="30"/>
      <c r="E58" s="35">
        <v>0.32</v>
      </c>
      <c r="F58" s="29" t="s">
        <v>24</v>
      </c>
      <c r="G58" s="22"/>
      <c r="H58" s="22"/>
      <c r="I58" s="22"/>
    </row>
    <row r="59" spans="1:9" x14ac:dyDescent="0.3">
      <c r="A59" s="18"/>
      <c r="B59" s="28">
        <f>ROUND(IF(B57*B58-B62&lt;=0,0,IF(B57*B58-B62&gt;0,B57*B58-B62)),2)</f>
        <v>255.36</v>
      </c>
      <c r="C59" s="29" t="s">
        <v>25</v>
      </c>
      <c r="D59" s="30"/>
      <c r="E59" s="28">
        <f>ROUND(IF(E57*E58-E62&lt;=0,0,IF(E57*E58-E62&gt;0,E57*E58-E62)),2)</f>
        <v>1180.96</v>
      </c>
      <c r="F59" s="29" t="s">
        <v>25</v>
      </c>
      <c r="G59" s="22"/>
      <c r="H59" s="22"/>
      <c r="I59" s="22"/>
    </row>
    <row r="60" spans="1:9" x14ac:dyDescent="0.3">
      <c r="A60" s="18"/>
      <c r="B60" s="28">
        <f>ROUND(IF(B57*0.17-B62&lt;=0,0,IF(B57*0.17-B62&gt;0,B57*0.17-B62)),2)</f>
        <v>486.76</v>
      </c>
      <c r="C60" s="29" t="s">
        <v>78</v>
      </c>
      <c r="D60" s="30"/>
      <c r="E60" s="28">
        <f>ROUND(IF(E57*0.32-E62&lt;=0,0,IF(E57*0.32-E62&gt;0,E57*0.32-E62)),2)</f>
        <v>1180.96</v>
      </c>
      <c r="F60" s="29" t="s">
        <v>78</v>
      </c>
      <c r="G60" s="22"/>
      <c r="H60" s="22"/>
      <c r="I60" s="22"/>
    </row>
    <row r="61" spans="1:9" ht="15" thickBot="1" x14ac:dyDescent="0.35">
      <c r="A61" s="18"/>
      <c r="B61" s="28">
        <f>B55*$F$8</f>
        <v>438.97499999999997</v>
      </c>
      <c r="C61" s="29" t="s">
        <v>26</v>
      </c>
      <c r="D61" s="30"/>
      <c r="E61" s="28">
        <f>E55*$F$8</f>
        <v>438.97499999999997</v>
      </c>
      <c r="F61" s="29" t="s">
        <v>26</v>
      </c>
      <c r="G61" s="22"/>
      <c r="H61" s="22"/>
      <c r="I61" s="22"/>
    </row>
    <row r="62" spans="1:9" ht="15" thickBot="1" x14ac:dyDescent="0.35">
      <c r="A62" s="18"/>
      <c r="B62" s="41">
        <v>300</v>
      </c>
      <c r="C62" s="29" t="s">
        <v>27</v>
      </c>
      <c r="D62" s="30"/>
      <c r="E62" s="41">
        <v>300</v>
      </c>
      <c r="F62" s="29" t="s">
        <v>27</v>
      </c>
      <c r="G62" s="22"/>
      <c r="H62" s="22"/>
      <c r="I62" s="22"/>
    </row>
    <row r="63" spans="1:9" hidden="1" x14ac:dyDescent="0.3">
      <c r="A63" s="18"/>
      <c r="B63" s="28">
        <f>IF(B65=0,B57*0.17-43.76,0)</f>
        <v>0</v>
      </c>
      <c r="C63" s="29" t="s">
        <v>82</v>
      </c>
      <c r="D63" s="30"/>
      <c r="E63" s="28">
        <f>IF(E65=0,E57*0.32-43.76,0)</f>
        <v>0</v>
      </c>
      <c r="F63" s="29" t="s">
        <v>82</v>
      </c>
      <c r="G63" s="22"/>
      <c r="H63" s="22"/>
      <c r="I63" s="22"/>
    </row>
    <row r="64" spans="1:9" x14ac:dyDescent="0.3">
      <c r="A64" s="18"/>
      <c r="B64" s="28">
        <f>IF(B63&lt;0,0,B63)</f>
        <v>0</v>
      </c>
      <c r="C64" s="29" t="s">
        <v>28</v>
      </c>
      <c r="D64" s="30"/>
      <c r="E64" s="28">
        <f>IF(E63&lt;0,0,E63)</f>
        <v>0</v>
      </c>
      <c r="F64" s="29" t="s">
        <v>28</v>
      </c>
      <c r="G64" s="22"/>
      <c r="H64" s="22"/>
      <c r="I64" s="22"/>
    </row>
    <row r="65" spans="1:9" ht="15" thickBot="1" x14ac:dyDescent="0.35">
      <c r="A65" s="18"/>
      <c r="B65" s="36">
        <f>ROUND((B59),0)</f>
        <v>255</v>
      </c>
      <c r="C65" s="29" t="s">
        <v>29</v>
      </c>
      <c r="D65" s="30"/>
      <c r="E65" s="36">
        <f>ROUND((E59),0)</f>
        <v>1181</v>
      </c>
      <c r="F65" s="29" t="s">
        <v>29</v>
      </c>
      <c r="G65" s="22"/>
      <c r="H65" s="22"/>
      <c r="I65" s="22"/>
    </row>
    <row r="66" spans="1:9" hidden="1" x14ac:dyDescent="0.3">
      <c r="A66" s="15"/>
      <c r="B66" s="52">
        <f>IF(B63&gt;B61,IF(B63&gt;0,B50-B54-B61,B50-B54-B65-B61),IF(B63&gt;0,B50-B54-B63,B50-B54-B65-B61))</f>
        <v>4183.5249999999996</v>
      </c>
      <c r="C66" s="53" t="s">
        <v>83</v>
      </c>
      <c r="D66" s="22"/>
      <c r="E66" s="52">
        <f>IF(E60&lt;0,E50-E54,IF(E60&gt;E61,IF(E60&gt;0,E50-E54-E61,E50-E54-E65-E61),IF(E60&gt;0,E50-E54-E60,E50-E54-E65-E61)))</f>
        <v>4438.5249999999996</v>
      </c>
      <c r="F66" s="53" t="s">
        <v>83</v>
      </c>
      <c r="G66" s="48"/>
      <c r="H66" s="22"/>
      <c r="I66" s="22"/>
    </row>
    <row r="67" spans="1:9" hidden="1" x14ac:dyDescent="0.3">
      <c r="A67" s="15"/>
      <c r="B67" s="52">
        <f>IF(B60&lt;B61,B50-B54-B60-B65,B66)</f>
        <v>4183.5249999999996</v>
      </c>
      <c r="C67" s="53" t="s">
        <v>79</v>
      </c>
      <c r="D67" s="22"/>
      <c r="E67" s="52">
        <f>IF(E60&lt;E61,E50-E54-E60-E65,E66)</f>
        <v>4438.5249999999996</v>
      </c>
      <c r="F67" s="53" t="s">
        <v>79</v>
      </c>
      <c r="G67" s="48"/>
      <c r="H67" s="22"/>
      <c r="I67" s="22"/>
    </row>
    <row r="68" spans="1:9" hidden="1" x14ac:dyDescent="0.3">
      <c r="A68" s="15"/>
      <c r="B68" s="52">
        <f>IF(AND(B64&lt;B61,B63&gt;B61),B50-B54-B60-B65,B66)</f>
        <v>4183.5249999999996</v>
      </c>
      <c r="C68" s="53" t="s">
        <v>80</v>
      </c>
      <c r="D68" s="22"/>
      <c r="E68" s="52">
        <f>IF(AND(E64&lt;E61,E63&gt;E61),E50-E54-E60-E65,E66)</f>
        <v>4438.5249999999996</v>
      </c>
      <c r="F68" s="53" t="s">
        <v>80</v>
      </c>
      <c r="G68" s="48"/>
      <c r="H68" s="22"/>
      <c r="I68" s="22"/>
    </row>
    <row r="69" spans="1:9" ht="15" hidden="1" thickBot="1" x14ac:dyDescent="0.35">
      <c r="A69" s="15"/>
      <c r="B69" s="52">
        <f>IF(AND(B64&lt;B61,B63&gt;B61),B50-B54-B60-B65,B66)</f>
        <v>4183.5249999999996</v>
      </c>
      <c r="C69" s="53" t="s">
        <v>81</v>
      </c>
      <c r="D69" s="22"/>
      <c r="E69" s="52">
        <f>IF(E60&lt;E61,E50-E54-E60-E65,E50-E54-E61-E65)</f>
        <v>3257.5249999999996</v>
      </c>
      <c r="F69" s="53" t="s">
        <v>81</v>
      </c>
      <c r="G69" s="48"/>
      <c r="H69" s="22"/>
      <c r="I69" s="22"/>
    </row>
    <row r="70" spans="1:9" ht="15" thickBot="1" x14ac:dyDescent="0.35">
      <c r="A70" s="15"/>
      <c r="B70" s="57">
        <f>IF(AND(B50&lt;615,B62=0),B67,B69)</f>
        <v>4183.5249999999996</v>
      </c>
      <c r="C70" s="53" t="s">
        <v>30</v>
      </c>
      <c r="D70" s="22"/>
      <c r="E70" s="57">
        <f>IF(AND(E50&lt;616,E60&lt;E61),E67,E69)</f>
        <v>3257.5249999999996</v>
      </c>
      <c r="F70" s="53" t="s">
        <v>30</v>
      </c>
      <c r="G70" s="48"/>
      <c r="H70" s="22"/>
      <c r="I70" s="22"/>
    </row>
    <row r="71" spans="1:9" x14ac:dyDescent="0.3">
      <c r="A71" s="15"/>
      <c r="B71" s="54">
        <v>0</v>
      </c>
      <c r="C71" s="55" t="s">
        <v>31</v>
      </c>
      <c r="D71" s="48"/>
      <c r="E71" s="54">
        <v>0</v>
      </c>
      <c r="F71" s="55" t="s">
        <v>31</v>
      </c>
      <c r="G71" s="22"/>
      <c r="H71" s="22"/>
      <c r="I71" s="22"/>
    </row>
    <row r="72" spans="1:9" x14ac:dyDescent="0.3">
      <c r="A72" s="15"/>
      <c r="B72" s="36">
        <v>0</v>
      </c>
      <c r="C72" s="24" t="s">
        <v>32</v>
      </c>
      <c r="D72" s="22"/>
      <c r="E72" s="36">
        <v>0</v>
      </c>
      <c r="F72" s="24" t="s">
        <v>32</v>
      </c>
      <c r="G72" s="22"/>
      <c r="H72" s="22"/>
      <c r="I72" s="22"/>
    </row>
    <row r="73" spans="1:9" x14ac:dyDescent="0.3">
      <c r="A73" s="15"/>
      <c r="B73" s="36">
        <f>ROUND(B50*E8,2)</f>
        <v>83.5</v>
      </c>
      <c r="C73" s="27" t="s">
        <v>33</v>
      </c>
      <c r="D73" s="22"/>
      <c r="E73" s="36">
        <f>ROUND(E50*E8,2)</f>
        <v>83.5</v>
      </c>
      <c r="F73" s="27" t="s">
        <v>33</v>
      </c>
      <c r="G73" s="22"/>
      <c r="H73" s="22"/>
      <c r="I73" s="22"/>
    </row>
    <row r="74" spans="1:9" x14ac:dyDescent="0.3">
      <c r="A74" s="15"/>
      <c r="B74" s="36">
        <f>IF(B50&lt;2800,0,ROUND(B50*G8,2))</f>
        <v>122.5</v>
      </c>
      <c r="C74" s="29" t="s">
        <v>34</v>
      </c>
      <c r="D74" s="22"/>
      <c r="E74" s="36">
        <f>IF(E50&lt;2800,0,ROUND(E50*G8,2))</f>
        <v>122.5</v>
      </c>
      <c r="F74" s="29" t="s">
        <v>34</v>
      </c>
      <c r="G74" s="22"/>
      <c r="H74" s="22"/>
      <c r="I74" s="22"/>
    </row>
    <row r="75" spans="1:9" x14ac:dyDescent="0.3">
      <c r="A75" s="15"/>
      <c r="B75" s="36">
        <f>ROUND(B50*H8,2)</f>
        <v>5</v>
      </c>
      <c r="C75" s="37" t="s">
        <v>35</v>
      </c>
      <c r="D75" s="22"/>
      <c r="E75" s="36">
        <f>ROUND(E50*H8,2)</f>
        <v>5</v>
      </c>
      <c r="F75" s="37" t="s">
        <v>35</v>
      </c>
      <c r="G75" s="22"/>
      <c r="H75" s="22"/>
      <c r="I75" s="22"/>
    </row>
    <row r="76" spans="1:9" x14ac:dyDescent="0.3">
      <c r="A76" s="19"/>
      <c r="B76" s="36">
        <f>SUM(B71:B75)</f>
        <v>211</v>
      </c>
      <c r="C76" s="27" t="s">
        <v>36</v>
      </c>
      <c r="D76" s="22"/>
      <c r="E76" s="36">
        <f>SUM(E71:E75)</f>
        <v>211</v>
      </c>
      <c r="F76" s="27" t="s">
        <v>36</v>
      </c>
      <c r="G76" s="34"/>
      <c r="H76" s="22"/>
      <c r="I76" s="22"/>
    </row>
    <row r="77" spans="1:9" x14ac:dyDescent="0.3">
      <c r="A77" s="15"/>
      <c r="B77" s="38">
        <f>B54+B76</f>
        <v>333.5</v>
      </c>
      <c r="C77" s="23" t="s">
        <v>76</v>
      </c>
      <c r="D77" s="22"/>
      <c r="E77" s="38">
        <f>E54+E76</f>
        <v>333.5</v>
      </c>
      <c r="F77" s="23" t="s">
        <v>73</v>
      </c>
      <c r="G77" s="22"/>
      <c r="H77" s="22"/>
      <c r="I77" s="22"/>
    </row>
    <row r="78" spans="1:9" x14ac:dyDescent="0.3">
      <c r="A78" s="15"/>
      <c r="B78" s="43">
        <f>B50+B76</f>
        <v>5211</v>
      </c>
      <c r="C78" s="27" t="s">
        <v>37</v>
      </c>
      <c r="D78" s="42"/>
      <c r="E78" s="43">
        <f>E50+E76</f>
        <v>5211</v>
      </c>
      <c r="F78" s="27" t="s">
        <v>37</v>
      </c>
      <c r="G78" s="22"/>
      <c r="H78" s="22"/>
      <c r="I78" s="22"/>
    </row>
  </sheetData>
  <sheetProtection algorithmName="SHA-512" hashValue="+ynpTZmisLdf/AwPRChW6FX974qsfkN3UaNENEJBgjueLYbhX9R0Vho8lYqGg2BLn5KAAkeuVzA1SA3iftEgsg==" saltValue="Rcd9Qh8rHHrUjidd9FREvQ==" spinCount="100000" sheet="1" objects="1" scenarios="1"/>
  <protectedRanges>
    <protectedRange sqref="B17 B50" name="Rozstęp1_1"/>
    <protectedRange sqref="E17 E50" name="Rozstęp6_2"/>
  </protectedRanges>
  <mergeCells count="7">
    <mergeCell ref="B6:I6"/>
    <mergeCell ref="B15:I15"/>
    <mergeCell ref="B48:I48"/>
    <mergeCell ref="B1:I2"/>
    <mergeCell ref="B3:I4"/>
    <mergeCell ref="B11:I14"/>
    <mergeCell ref="A47:K47"/>
  </mergeCells>
  <pageMargins left="0.25" right="0.25" top="0.75" bottom="0.75" header="0.3" footer="0.3"/>
  <pageSetup paperSize="9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FBAEB-715C-4510-BA60-8D2CA6E5799F}">
  <sheetPr codeName="Arkusz2"/>
  <dimension ref="A1:V78"/>
  <sheetViews>
    <sheetView topLeftCell="B46" workbookViewId="0">
      <selection activeCell="F29" sqref="F29"/>
    </sheetView>
  </sheetViews>
  <sheetFormatPr defaultRowHeight="14.4" x14ac:dyDescent="0.3"/>
  <cols>
    <col min="1" max="1" width="4.77734375" hidden="1" customWidth="1"/>
    <col min="2" max="2" width="15.44140625" customWidth="1"/>
    <col min="3" max="3" width="28.77734375" customWidth="1"/>
    <col min="4" max="4" width="18" customWidth="1"/>
    <col min="5" max="5" width="17" customWidth="1"/>
    <col min="6" max="6" width="32.77734375" customWidth="1"/>
    <col min="7" max="7" width="10.77734375" customWidth="1"/>
    <col min="8" max="8" width="12.5546875" customWidth="1"/>
    <col min="9" max="9" width="23.5546875" customWidth="1"/>
    <col min="10" max="22" width="9.21875" style="12"/>
    <col min="257" max="257" width="4.77734375" customWidth="1"/>
    <col min="258" max="258" width="13.21875" customWidth="1"/>
    <col min="259" max="259" width="12.5546875" customWidth="1"/>
    <col min="260" max="260" width="18" customWidth="1"/>
    <col min="261" max="262" width="12.5546875" customWidth="1"/>
    <col min="263" max="263" width="18" customWidth="1"/>
    <col min="264" max="264" width="12.5546875" customWidth="1"/>
    <col min="265" max="265" width="29.5546875" customWidth="1"/>
    <col min="513" max="513" width="4.77734375" customWidth="1"/>
    <col min="514" max="514" width="13.21875" customWidth="1"/>
    <col min="515" max="515" width="12.5546875" customWidth="1"/>
    <col min="516" max="516" width="18" customWidth="1"/>
    <col min="517" max="518" width="12.5546875" customWidth="1"/>
    <col min="519" max="519" width="18" customWidth="1"/>
    <col min="520" max="520" width="12.5546875" customWidth="1"/>
    <col min="521" max="521" width="29.5546875" customWidth="1"/>
    <col min="769" max="769" width="4.77734375" customWidth="1"/>
    <col min="770" max="770" width="13.21875" customWidth="1"/>
    <col min="771" max="771" width="12.5546875" customWidth="1"/>
    <col min="772" max="772" width="18" customWidth="1"/>
    <col min="773" max="774" width="12.5546875" customWidth="1"/>
    <col min="775" max="775" width="18" customWidth="1"/>
    <col min="776" max="776" width="12.5546875" customWidth="1"/>
    <col min="777" max="777" width="29.5546875" customWidth="1"/>
    <col min="1025" max="1025" width="4.77734375" customWidth="1"/>
    <col min="1026" max="1026" width="13.21875" customWidth="1"/>
    <col min="1027" max="1027" width="12.5546875" customWidth="1"/>
    <col min="1028" max="1028" width="18" customWidth="1"/>
    <col min="1029" max="1030" width="12.5546875" customWidth="1"/>
    <col min="1031" max="1031" width="18" customWidth="1"/>
    <col min="1032" max="1032" width="12.5546875" customWidth="1"/>
    <col min="1033" max="1033" width="29.5546875" customWidth="1"/>
    <col min="1281" max="1281" width="4.77734375" customWidth="1"/>
    <col min="1282" max="1282" width="13.21875" customWidth="1"/>
    <col min="1283" max="1283" width="12.5546875" customWidth="1"/>
    <col min="1284" max="1284" width="18" customWidth="1"/>
    <col min="1285" max="1286" width="12.5546875" customWidth="1"/>
    <col min="1287" max="1287" width="18" customWidth="1"/>
    <col min="1288" max="1288" width="12.5546875" customWidth="1"/>
    <col min="1289" max="1289" width="29.5546875" customWidth="1"/>
    <col min="1537" max="1537" width="4.77734375" customWidth="1"/>
    <col min="1538" max="1538" width="13.21875" customWidth="1"/>
    <col min="1539" max="1539" width="12.5546875" customWidth="1"/>
    <col min="1540" max="1540" width="18" customWidth="1"/>
    <col min="1541" max="1542" width="12.5546875" customWidth="1"/>
    <col min="1543" max="1543" width="18" customWidth="1"/>
    <col min="1544" max="1544" width="12.5546875" customWidth="1"/>
    <col min="1545" max="1545" width="29.5546875" customWidth="1"/>
    <col min="1793" max="1793" width="4.77734375" customWidth="1"/>
    <col min="1794" max="1794" width="13.21875" customWidth="1"/>
    <col min="1795" max="1795" width="12.5546875" customWidth="1"/>
    <col min="1796" max="1796" width="18" customWidth="1"/>
    <col min="1797" max="1798" width="12.5546875" customWidth="1"/>
    <col min="1799" max="1799" width="18" customWidth="1"/>
    <col min="1800" max="1800" width="12.5546875" customWidth="1"/>
    <col min="1801" max="1801" width="29.5546875" customWidth="1"/>
    <col min="2049" max="2049" width="4.77734375" customWidth="1"/>
    <col min="2050" max="2050" width="13.21875" customWidth="1"/>
    <col min="2051" max="2051" width="12.5546875" customWidth="1"/>
    <col min="2052" max="2052" width="18" customWidth="1"/>
    <col min="2053" max="2054" width="12.5546875" customWidth="1"/>
    <col min="2055" max="2055" width="18" customWidth="1"/>
    <col min="2056" max="2056" width="12.5546875" customWidth="1"/>
    <col min="2057" max="2057" width="29.5546875" customWidth="1"/>
    <col min="2305" max="2305" width="4.77734375" customWidth="1"/>
    <col min="2306" max="2306" width="13.21875" customWidth="1"/>
    <col min="2307" max="2307" width="12.5546875" customWidth="1"/>
    <col min="2308" max="2308" width="18" customWidth="1"/>
    <col min="2309" max="2310" width="12.5546875" customWidth="1"/>
    <col min="2311" max="2311" width="18" customWidth="1"/>
    <col min="2312" max="2312" width="12.5546875" customWidth="1"/>
    <col min="2313" max="2313" width="29.5546875" customWidth="1"/>
    <col min="2561" max="2561" width="4.77734375" customWidth="1"/>
    <col min="2562" max="2562" width="13.21875" customWidth="1"/>
    <col min="2563" max="2563" width="12.5546875" customWidth="1"/>
    <col min="2564" max="2564" width="18" customWidth="1"/>
    <col min="2565" max="2566" width="12.5546875" customWidth="1"/>
    <col min="2567" max="2567" width="18" customWidth="1"/>
    <col min="2568" max="2568" width="12.5546875" customWidth="1"/>
    <col min="2569" max="2569" width="29.5546875" customWidth="1"/>
    <col min="2817" max="2817" width="4.77734375" customWidth="1"/>
    <col min="2818" max="2818" width="13.21875" customWidth="1"/>
    <col min="2819" max="2819" width="12.5546875" customWidth="1"/>
    <col min="2820" max="2820" width="18" customWidth="1"/>
    <col min="2821" max="2822" width="12.5546875" customWidth="1"/>
    <col min="2823" max="2823" width="18" customWidth="1"/>
    <col min="2824" max="2824" width="12.5546875" customWidth="1"/>
    <col min="2825" max="2825" width="29.5546875" customWidth="1"/>
    <col min="3073" max="3073" width="4.77734375" customWidth="1"/>
    <col min="3074" max="3074" width="13.21875" customWidth="1"/>
    <col min="3075" max="3075" width="12.5546875" customWidth="1"/>
    <col min="3076" max="3076" width="18" customWidth="1"/>
    <col min="3077" max="3078" width="12.5546875" customWidth="1"/>
    <col min="3079" max="3079" width="18" customWidth="1"/>
    <col min="3080" max="3080" width="12.5546875" customWidth="1"/>
    <col min="3081" max="3081" width="29.5546875" customWidth="1"/>
    <col min="3329" max="3329" width="4.77734375" customWidth="1"/>
    <col min="3330" max="3330" width="13.21875" customWidth="1"/>
    <col min="3331" max="3331" width="12.5546875" customWidth="1"/>
    <col min="3332" max="3332" width="18" customWidth="1"/>
    <col min="3333" max="3334" width="12.5546875" customWidth="1"/>
    <col min="3335" max="3335" width="18" customWidth="1"/>
    <col min="3336" max="3336" width="12.5546875" customWidth="1"/>
    <col min="3337" max="3337" width="29.5546875" customWidth="1"/>
    <col min="3585" max="3585" width="4.77734375" customWidth="1"/>
    <col min="3586" max="3586" width="13.21875" customWidth="1"/>
    <col min="3587" max="3587" width="12.5546875" customWidth="1"/>
    <col min="3588" max="3588" width="18" customWidth="1"/>
    <col min="3589" max="3590" width="12.5546875" customWidth="1"/>
    <col min="3591" max="3591" width="18" customWidth="1"/>
    <col min="3592" max="3592" width="12.5546875" customWidth="1"/>
    <col min="3593" max="3593" width="29.5546875" customWidth="1"/>
    <col min="3841" max="3841" width="4.77734375" customWidth="1"/>
    <col min="3842" max="3842" width="13.21875" customWidth="1"/>
    <col min="3843" max="3843" width="12.5546875" customWidth="1"/>
    <col min="3844" max="3844" width="18" customWidth="1"/>
    <col min="3845" max="3846" width="12.5546875" customWidth="1"/>
    <col min="3847" max="3847" width="18" customWidth="1"/>
    <col min="3848" max="3848" width="12.5546875" customWidth="1"/>
    <col min="3849" max="3849" width="29.5546875" customWidth="1"/>
    <col min="4097" max="4097" width="4.77734375" customWidth="1"/>
    <col min="4098" max="4098" width="13.21875" customWidth="1"/>
    <col min="4099" max="4099" width="12.5546875" customWidth="1"/>
    <col min="4100" max="4100" width="18" customWidth="1"/>
    <col min="4101" max="4102" width="12.5546875" customWidth="1"/>
    <col min="4103" max="4103" width="18" customWidth="1"/>
    <col min="4104" max="4104" width="12.5546875" customWidth="1"/>
    <col min="4105" max="4105" width="29.5546875" customWidth="1"/>
    <col min="4353" max="4353" width="4.77734375" customWidth="1"/>
    <col min="4354" max="4354" width="13.21875" customWidth="1"/>
    <col min="4355" max="4355" width="12.5546875" customWidth="1"/>
    <col min="4356" max="4356" width="18" customWidth="1"/>
    <col min="4357" max="4358" width="12.5546875" customWidth="1"/>
    <col min="4359" max="4359" width="18" customWidth="1"/>
    <col min="4360" max="4360" width="12.5546875" customWidth="1"/>
    <col min="4361" max="4361" width="29.5546875" customWidth="1"/>
    <col min="4609" max="4609" width="4.77734375" customWidth="1"/>
    <col min="4610" max="4610" width="13.21875" customWidth="1"/>
    <col min="4611" max="4611" width="12.5546875" customWidth="1"/>
    <col min="4612" max="4612" width="18" customWidth="1"/>
    <col min="4613" max="4614" width="12.5546875" customWidth="1"/>
    <col min="4615" max="4615" width="18" customWidth="1"/>
    <col min="4616" max="4616" width="12.5546875" customWidth="1"/>
    <col min="4617" max="4617" width="29.5546875" customWidth="1"/>
    <col min="4865" max="4865" width="4.77734375" customWidth="1"/>
    <col min="4866" max="4866" width="13.21875" customWidth="1"/>
    <col min="4867" max="4867" width="12.5546875" customWidth="1"/>
    <col min="4868" max="4868" width="18" customWidth="1"/>
    <col min="4869" max="4870" width="12.5546875" customWidth="1"/>
    <col min="4871" max="4871" width="18" customWidth="1"/>
    <col min="4872" max="4872" width="12.5546875" customWidth="1"/>
    <col min="4873" max="4873" width="29.5546875" customWidth="1"/>
    <col min="5121" max="5121" width="4.77734375" customWidth="1"/>
    <col min="5122" max="5122" width="13.21875" customWidth="1"/>
    <col min="5123" max="5123" width="12.5546875" customWidth="1"/>
    <col min="5124" max="5124" width="18" customWidth="1"/>
    <col min="5125" max="5126" width="12.5546875" customWidth="1"/>
    <col min="5127" max="5127" width="18" customWidth="1"/>
    <col min="5128" max="5128" width="12.5546875" customWidth="1"/>
    <col min="5129" max="5129" width="29.5546875" customWidth="1"/>
    <col min="5377" max="5377" width="4.77734375" customWidth="1"/>
    <col min="5378" max="5378" width="13.21875" customWidth="1"/>
    <col min="5379" max="5379" width="12.5546875" customWidth="1"/>
    <col min="5380" max="5380" width="18" customWidth="1"/>
    <col min="5381" max="5382" width="12.5546875" customWidth="1"/>
    <col min="5383" max="5383" width="18" customWidth="1"/>
    <col min="5384" max="5384" width="12.5546875" customWidth="1"/>
    <col min="5385" max="5385" width="29.5546875" customWidth="1"/>
    <col min="5633" max="5633" width="4.77734375" customWidth="1"/>
    <col min="5634" max="5634" width="13.21875" customWidth="1"/>
    <col min="5635" max="5635" width="12.5546875" customWidth="1"/>
    <col min="5636" max="5636" width="18" customWidth="1"/>
    <col min="5637" max="5638" width="12.5546875" customWidth="1"/>
    <col min="5639" max="5639" width="18" customWidth="1"/>
    <col min="5640" max="5640" width="12.5546875" customWidth="1"/>
    <col min="5641" max="5641" width="29.5546875" customWidth="1"/>
    <col min="5889" max="5889" width="4.77734375" customWidth="1"/>
    <col min="5890" max="5890" width="13.21875" customWidth="1"/>
    <col min="5891" max="5891" width="12.5546875" customWidth="1"/>
    <col min="5892" max="5892" width="18" customWidth="1"/>
    <col min="5893" max="5894" width="12.5546875" customWidth="1"/>
    <col min="5895" max="5895" width="18" customWidth="1"/>
    <col min="5896" max="5896" width="12.5546875" customWidth="1"/>
    <col min="5897" max="5897" width="29.5546875" customWidth="1"/>
    <col min="6145" max="6145" width="4.77734375" customWidth="1"/>
    <col min="6146" max="6146" width="13.21875" customWidth="1"/>
    <col min="6147" max="6147" width="12.5546875" customWidth="1"/>
    <col min="6148" max="6148" width="18" customWidth="1"/>
    <col min="6149" max="6150" width="12.5546875" customWidth="1"/>
    <col min="6151" max="6151" width="18" customWidth="1"/>
    <col min="6152" max="6152" width="12.5546875" customWidth="1"/>
    <col min="6153" max="6153" width="29.5546875" customWidth="1"/>
    <col min="6401" max="6401" width="4.77734375" customWidth="1"/>
    <col min="6402" max="6402" width="13.21875" customWidth="1"/>
    <col min="6403" max="6403" width="12.5546875" customWidth="1"/>
    <col min="6404" max="6404" width="18" customWidth="1"/>
    <col min="6405" max="6406" width="12.5546875" customWidth="1"/>
    <col min="6407" max="6407" width="18" customWidth="1"/>
    <col min="6408" max="6408" width="12.5546875" customWidth="1"/>
    <col min="6409" max="6409" width="29.5546875" customWidth="1"/>
    <col min="6657" max="6657" width="4.77734375" customWidth="1"/>
    <col min="6658" max="6658" width="13.21875" customWidth="1"/>
    <col min="6659" max="6659" width="12.5546875" customWidth="1"/>
    <col min="6660" max="6660" width="18" customWidth="1"/>
    <col min="6661" max="6662" width="12.5546875" customWidth="1"/>
    <col min="6663" max="6663" width="18" customWidth="1"/>
    <col min="6664" max="6664" width="12.5546875" customWidth="1"/>
    <col min="6665" max="6665" width="29.5546875" customWidth="1"/>
    <col min="6913" max="6913" width="4.77734375" customWidth="1"/>
    <col min="6914" max="6914" width="13.21875" customWidth="1"/>
    <col min="6915" max="6915" width="12.5546875" customWidth="1"/>
    <col min="6916" max="6916" width="18" customWidth="1"/>
    <col min="6917" max="6918" width="12.5546875" customWidth="1"/>
    <col min="6919" max="6919" width="18" customWidth="1"/>
    <col min="6920" max="6920" width="12.5546875" customWidth="1"/>
    <col min="6921" max="6921" width="29.5546875" customWidth="1"/>
    <col min="7169" max="7169" width="4.77734375" customWidth="1"/>
    <col min="7170" max="7170" width="13.21875" customWidth="1"/>
    <col min="7171" max="7171" width="12.5546875" customWidth="1"/>
    <col min="7172" max="7172" width="18" customWidth="1"/>
    <col min="7173" max="7174" width="12.5546875" customWidth="1"/>
    <col min="7175" max="7175" width="18" customWidth="1"/>
    <col min="7176" max="7176" width="12.5546875" customWidth="1"/>
    <col min="7177" max="7177" width="29.5546875" customWidth="1"/>
    <col min="7425" max="7425" width="4.77734375" customWidth="1"/>
    <col min="7426" max="7426" width="13.21875" customWidth="1"/>
    <col min="7427" max="7427" width="12.5546875" customWidth="1"/>
    <col min="7428" max="7428" width="18" customWidth="1"/>
    <col min="7429" max="7430" width="12.5546875" customWidth="1"/>
    <col min="7431" max="7431" width="18" customWidth="1"/>
    <col min="7432" max="7432" width="12.5546875" customWidth="1"/>
    <col min="7433" max="7433" width="29.5546875" customWidth="1"/>
    <col min="7681" max="7681" width="4.77734375" customWidth="1"/>
    <col min="7682" max="7682" width="13.21875" customWidth="1"/>
    <col min="7683" max="7683" width="12.5546875" customWidth="1"/>
    <col min="7684" max="7684" width="18" customWidth="1"/>
    <col min="7685" max="7686" width="12.5546875" customWidth="1"/>
    <col min="7687" max="7687" width="18" customWidth="1"/>
    <col min="7688" max="7688" width="12.5546875" customWidth="1"/>
    <col min="7689" max="7689" width="29.5546875" customWidth="1"/>
    <col min="7937" max="7937" width="4.77734375" customWidth="1"/>
    <col min="7938" max="7938" width="13.21875" customWidth="1"/>
    <col min="7939" max="7939" width="12.5546875" customWidth="1"/>
    <col min="7940" max="7940" width="18" customWidth="1"/>
    <col min="7941" max="7942" width="12.5546875" customWidth="1"/>
    <col min="7943" max="7943" width="18" customWidth="1"/>
    <col min="7944" max="7944" width="12.5546875" customWidth="1"/>
    <col min="7945" max="7945" width="29.5546875" customWidth="1"/>
    <col min="8193" max="8193" width="4.77734375" customWidth="1"/>
    <col min="8194" max="8194" width="13.21875" customWidth="1"/>
    <col min="8195" max="8195" width="12.5546875" customWidth="1"/>
    <col min="8196" max="8196" width="18" customWidth="1"/>
    <col min="8197" max="8198" width="12.5546875" customWidth="1"/>
    <col min="8199" max="8199" width="18" customWidth="1"/>
    <col min="8200" max="8200" width="12.5546875" customWidth="1"/>
    <col min="8201" max="8201" width="29.5546875" customWidth="1"/>
    <col min="8449" max="8449" width="4.77734375" customWidth="1"/>
    <col min="8450" max="8450" width="13.21875" customWidth="1"/>
    <col min="8451" max="8451" width="12.5546875" customWidth="1"/>
    <col min="8452" max="8452" width="18" customWidth="1"/>
    <col min="8453" max="8454" width="12.5546875" customWidth="1"/>
    <col min="8455" max="8455" width="18" customWidth="1"/>
    <col min="8456" max="8456" width="12.5546875" customWidth="1"/>
    <col min="8457" max="8457" width="29.5546875" customWidth="1"/>
    <col min="8705" max="8705" width="4.77734375" customWidth="1"/>
    <col min="8706" max="8706" width="13.21875" customWidth="1"/>
    <col min="8707" max="8707" width="12.5546875" customWidth="1"/>
    <col min="8708" max="8708" width="18" customWidth="1"/>
    <col min="8709" max="8710" width="12.5546875" customWidth="1"/>
    <col min="8711" max="8711" width="18" customWidth="1"/>
    <col min="8712" max="8712" width="12.5546875" customWidth="1"/>
    <col min="8713" max="8713" width="29.5546875" customWidth="1"/>
    <col min="8961" max="8961" width="4.77734375" customWidth="1"/>
    <col min="8962" max="8962" width="13.21875" customWidth="1"/>
    <col min="8963" max="8963" width="12.5546875" customWidth="1"/>
    <col min="8964" max="8964" width="18" customWidth="1"/>
    <col min="8965" max="8966" width="12.5546875" customWidth="1"/>
    <col min="8967" max="8967" width="18" customWidth="1"/>
    <col min="8968" max="8968" width="12.5546875" customWidth="1"/>
    <col min="8969" max="8969" width="29.5546875" customWidth="1"/>
    <col min="9217" max="9217" width="4.77734375" customWidth="1"/>
    <col min="9218" max="9218" width="13.21875" customWidth="1"/>
    <col min="9219" max="9219" width="12.5546875" customWidth="1"/>
    <col min="9220" max="9220" width="18" customWidth="1"/>
    <col min="9221" max="9222" width="12.5546875" customWidth="1"/>
    <col min="9223" max="9223" width="18" customWidth="1"/>
    <col min="9224" max="9224" width="12.5546875" customWidth="1"/>
    <col min="9225" max="9225" width="29.5546875" customWidth="1"/>
    <col min="9473" max="9473" width="4.77734375" customWidth="1"/>
    <col min="9474" max="9474" width="13.21875" customWidth="1"/>
    <col min="9475" max="9475" width="12.5546875" customWidth="1"/>
    <col min="9476" max="9476" width="18" customWidth="1"/>
    <col min="9477" max="9478" width="12.5546875" customWidth="1"/>
    <col min="9479" max="9479" width="18" customWidth="1"/>
    <col min="9480" max="9480" width="12.5546875" customWidth="1"/>
    <col min="9481" max="9481" width="29.5546875" customWidth="1"/>
    <col min="9729" max="9729" width="4.77734375" customWidth="1"/>
    <col min="9730" max="9730" width="13.21875" customWidth="1"/>
    <col min="9731" max="9731" width="12.5546875" customWidth="1"/>
    <col min="9732" max="9732" width="18" customWidth="1"/>
    <col min="9733" max="9734" width="12.5546875" customWidth="1"/>
    <col min="9735" max="9735" width="18" customWidth="1"/>
    <col min="9736" max="9736" width="12.5546875" customWidth="1"/>
    <col min="9737" max="9737" width="29.5546875" customWidth="1"/>
    <col min="9985" max="9985" width="4.77734375" customWidth="1"/>
    <col min="9986" max="9986" width="13.21875" customWidth="1"/>
    <col min="9987" max="9987" width="12.5546875" customWidth="1"/>
    <col min="9988" max="9988" width="18" customWidth="1"/>
    <col min="9989" max="9990" width="12.5546875" customWidth="1"/>
    <col min="9991" max="9991" width="18" customWidth="1"/>
    <col min="9992" max="9992" width="12.5546875" customWidth="1"/>
    <col min="9993" max="9993" width="29.5546875" customWidth="1"/>
    <col min="10241" max="10241" width="4.77734375" customWidth="1"/>
    <col min="10242" max="10242" width="13.21875" customWidth="1"/>
    <col min="10243" max="10243" width="12.5546875" customWidth="1"/>
    <col min="10244" max="10244" width="18" customWidth="1"/>
    <col min="10245" max="10246" width="12.5546875" customWidth="1"/>
    <col min="10247" max="10247" width="18" customWidth="1"/>
    <col min="10248" max="10248" width="12.5546875" customWidth="1"/>
    <col min="10249" max="10249" width="29.5546875" customWidth="1"/>
    <col min="10497" max="10497" width="4.77734375" customWidth="1"/>
    <col min="10498" max="10498" width="13.21875" customWidth="1"/>
    <col min="10499" max="10499" width="12.5546875" customWidth="1"/>
    <col min="10500" max="10500" width="18" customWidth="1"/>
    <col min="10501" max="10502" width="12.5546875" customWidth="1"/>
    <col min="10503" max="10503" width="18" customWidth="1"/>
    <col min="10504" max="10504" width="12.5546875" customWidth="1"/>
    <col min="10505" max="10505" width="29.5546875" customWidth="1"/>
    <col min="10753" max="10753" width="4.77734375" customWidth="1"/>
    <col min="10754" max="10754" width="13.21875" customWidth="1"/>
    <col min="10755" max="10755" width="12.5546875" customWidth="1"/>
    <col min="10756" max="10756" width="18" customWidth="1"/>
    <col min="10757" max="10758" width="12.5546875" customWidth="1"/>
    <col min="10759" max="10759" width="18" customWidth="1"/>
    <col min="10760" max="10760" width="12.5546875" customWidth="1"/>
    <col min="10761" max="10761" width="29.5546875" customWidth="1"/>
    <col min="11009" max="11009" width="4.77734375" customWidth="1"/>
    <col min="11010" max="11010" width="13.21875" customWidth="1"/>
    <col min="11011" max="11011" width="12.5546875" customWidth="1"/>
    <col min="11012" max="11012" width="18" customWidth="1"/>
    <col min="11013" max="11014" width="12.5546875" customWidth="1"/>
    <col min="11015" max="11015" width="18" customWidth="1"/>
    <col min="11016" max="11016" width="12.5546875" customWidth="1"/>
    <col min="11017" max="11017" width="29.5546875" customWidth="1"/>
    <col min="11265" max="11265" width="4.77734375" customWidth="1"/>
    <col min="11266" max="11266" width="13.21875" customWidth="1"/>
    <col min="11267" max="11267" width="12.5546875" customWidth="1"/>
    <col min="11268" max="11268" width="18" customWidth="1"/>
    <col min="11269" max="11270" width="12.5546875" customWidth="1"/>
    <col min="11271" max="11271" width="18" customWidth="1"/>
    <col min="11272" max="11272" width="12.5546875" customWidth="1"/>
    <col min="11273" max="11273" width="29.5546875" customWidth="1"/>
    <col min="11521" max="11521" width="4.77734375" customWidth="1"/>
    <col min="11522" max="11522" width="13.21875" customWidth="1"/>
    <col min="11523" max="11523" width="12.5546875" customWidth="1"/>
    <col min="11524" max="11524" width="18" customWidth="1"/>
    <col min="11525" max="11526" width="12.5546875" customWidth="1"/>
    <col min="11527" max="11527" width="18" customWidth="1"/>
    <col min="11528" max="11528" width="12.5546875" customWidth="1"/>
    <col min="11529" max="11529" width="29.5546875" customWidth="1"/>
    <col min="11777" max="11777" width="4.77734375" customWidth="1"/>
    <col min="11778" max="11778" width="13.21875" customWidth="1"/>
    <col min="11779" max="11779" width="12.5546875" customWidth="1"/>
    <col min="11780" max="11780" width="18" customWidth="1"/>
    <col min="11781" max="11782" width="12.5546875" customWidth="1"/>
    <col min="11783" max="11783" width="18" customWidth="1"/>
    <col min="11784" max="11784" width="12.5546875" customWidth="1"/>
    <col min="11785" max="11785" width="29.5546875" customWidth="1"/>
    <col min="12033" max="12033" width="4.77734375" customWidth="1"/>
    <col min="12034" max="12034" width="13.21875" customWidth="1"/>
    <col min="12035" max="12035" width="12.5546875" customWidth="1"/>
    <col min="12036" max="12036" width="18" customWidth="1"/>
    <col min="12037" max="12038" width="12.5546875" customWidth="1"/>
    <col min="12039" max="12039" width="18" customWidth="1"/>
    <col min="12040" max="12040" width="12.5546875" customWidth="1"/>
    <col min="12041" max="12041" width="29.5546875" customWidth="1"/>
    <col min="12289" max="12289" width="4.77734375" customWidth="1"/>
    <col min="12290" max="12290" width="13.21875" customWidth="1"/>
    <col min="12291" max="12291" width="12.5546875" customWidth="1"/>
    <col min="12292" max="12292" width="18" customWidth="1"/>
    <col min="12293" max="12294" width="12.5546875" customWidth="1"/>
    <col min="12295" max="12295" width="18" customWidth="1"/>
    <col min="12296" max="12296" width="12.5546875" customWidth="1"/>
    <col min="12297" max="12297" width="29.5546875" customWidth="1"/>
    <col min="12545" max="12545" width="4.77734375" customWidth="1"/>
    <col min="12546" max="12546" width="13.21875" customWidth="1"/>
    <col min="12547" max="12547" width="12.5546875" customWidth="1"/>
    <col min="12548" max="12548" width="18" customWidth="1"/>
    <col min="12549" max="12550" width="12.5546875" customWidth="1"/>
    <col min="12551" max="12551" width="18" customWidth="1"/>
    <col min="12552" max="12552" width="12.5546875" customWidth="1"/>
    <col min="12553" max="12553" width="29.5546875" customWidth="1"/>
    <col min="12801" max="12801" width="4.77734375" customWidth="1"/>
    <col min="12802" max="12802" width="13.21875" customWidth="1"/>
    <col min="12803" max="12803" width="12.5546875" customWidth="1"/>
    <col min="12804" max="12804" width="18" customWidth="1"/>
    <col min="12805" max="12806" width="12.5546875" customWidth="1"/>
    <col min="12807" max="12807" width="18" customWidth="1"/>
    <col min="12808" max="12808" width="12.5546875" customWidth="1"/>
    <col min="12809" max="12809" width="29.5546875" customWidth="1"/>
    <col min="13057" max="13057" width="4.77734375" customWidth="1"/>
    <col min="13058" max="13058" width="13.21875" customWidth="1"/>
    <col min="13059" max="13059" width="12.5546875" customWidth="1"/>
    <col min="13060" max="13060" width="18" customWidth="1"/>
    <col min="13061" max="13062" width="12.5546875" customWidth="1"/>
    <col min="13063" max="13063" width="18" customWidth="1"/>
    <col min="13064" max="13064" width="12.5546875" customWidth="1"/>
    <col min="13065" max="13065" width="29.5546875" customWidth="1"/>
    <col min="13313" max="13313" width="4.77734375" customWidth="1"/>
    <col min="13314" max="13314" width="13.21875" customWidth="1"/>
    <col min="13315" max="13315" width="12.5546875" customWidth="1"/>
    <col min="13316" max="13316" width="18" customWidth="1"/>
    <col min="13317" max="13318" width="12.5546875" customWidth="1"/>
    <col min="13319" max="13319" width="18" customWidth="1"/>
    <col min="13320" max="13320" width="12.5546875" customWidth="1"/>
    <col min="13321" max="13321" width="29.5546875" customWidth="1"/>
    <col min="13569" max="13569" width="4.77734375" customWidth="1"/>
    <col min="13570" max="13570" width="13.21875" customWidth="1"/>
    <col min="13571" max="13571" width="12.5546875" customWidth="1"/>
    <col min="13572" max="13572" width="18" customWidth="1"/>
    <col min="13573" max="13574" width="12.5546875" customWidth="1"/>
    <col min="13575" max="13575" width="18" customWidth="1"/>
    <col min="13576" max="13576" width="12.5546875" customWidth="1"/>
    <col min="13577" max="13577" width="29.5546875" customWidth="1"/>
    <col min="13825" max="13825" width="4.77734375" customWidth="1"/>
    <col min="13826" max="13826" width="13.21875" customWidth="1"/>
    <col min="13827" max="13827" width="12.5546875" customWidth="1"/>
    <col min="13828" max="13828" width="18" customWidth="1"/>
    <col min="13829" max="13830" width="12.5546875" customWidth="1"/>
    <col min="13831" max="13831" width="18" customWidth="1"/>
    <col min="13832" max="13832" width="12.5546875" customWidth="1"/>
    <col min="13833" max="13833" width="29.5546875" customWidth="1"/>
    <col min="14081" max="14081" width="4.77734375" customWidth="1"/>
    <col min="14082" max="14082" width="13.21875" customWidth="1"/>
    <col min="14083" max="14083" width="12.5546875" customWidth="1"/>
    <col min="14084" max="14084" width="18" customWidth="1"/>
    <col min="14085" max="14086" width="12.5546875" customWidth="1"/>
    <col min="14087" max="14087" width="18" customWidth="1"/>
    <col min="14088" max="14088" width="12.5546875" customWidth="1"/>
    <col min="14089" max="14089" width="29.5546875" customWidth="1"/>
    <col min="14337" max="14337" width="4.77734375" customWidth="1"/>
    <col min="14338" max="14338" width="13.21875" customWidth="1"/>
    <col min="14339" max="14339" width="12.5546875" customWidth="1"/>
    <col min="14340" max="14340" width="18" customWidth="1"/>
    <col min="14341" max="14342" width="12.5546875" customWidth="1"/>
    <col min="14343" max="14343" width="18" customWidth="1"/>
    <col min="14344" max="14344" width="12.5546875" customWidth="1"/>
    <col min="14345" max="14345" width="29.5546875" customWidth="1"/>
    <col min="14593" max="14593" width="4.77734375" customWidth="1"/>
    <col min="14594" max="14594" width="13.21875" customWidth="1"/>
    <col min="14595" max="14595" width="12.5546875" customWidth="1"/>
    <col min="14596" max="14596" width="18" customWidth="1"/>
    <col min="14597" max="14598" width="12.5546875" customWidth="1"/>
    <col min="14599" max="14599" width="18" customWidth="1"/>
    <col min="14600" max="14600" width="12.5546875" customWidth="1"/>
    <col min="14601" max="14601" width="29.5546875" customWidth="1"/>
    <col min="14849" max="14849" width="4.77734375" customWidth="1"/>
    <col min="14850" max="14850" width="13.21875" customWidth="1"/>
    <col min="14851" max="14851" width="12.5546875" customWidth="1"/>
    <col min="14852" max="14852" width="18" customWidth="1"/>
    <col min="14853" max="14854" width="12.5546875" customWidth="1"/>
    <col min="14855" max="14855" width="18" customWidth="1"/>
    <col min="14856" max="14856" width="12.5546875" customWidth="1"/>
    <col min="14857" max="14857" width="29.5546875" customWidth="1"/>
    <col min="15105" max="15105" width="4.77734375" customWidth="1"/>
    <col min="15106" max="15106" width="13.21875" customWidth="1"/>
    <col min="15107" max="15107" width="12.5546875" customWidth="1"/>
    <col min="15108" max="15108" width="18" customWidth="1"/>
    <col min="15109" max="15110" width="12.5546875" customWidth="1"/>
    <col min="15111" max="15111" width="18" customWidth="1"/>
    <col min="15112" max="15112" width="12.5546875" customWidth="1"/>
    <col min="15113" max="15113" width="29.5546875" customWidth="1"/>
    <col min="15361" max="15361" width="4.77734375" customWidth="1"/>
    <col min="15362" max="15362" width="13.21875" customWidth="1"/>
    <col min="15363" max="15363" width="12.5546875" customWidth="1"/>
    <col min="15364" max="15364" width="18" customWidth="1"/>
    <col min="15365" max="15366" width="12.5546875" customWidth="1"/>
    <col min="15367" max="15367" width="18" customWidth="1"/>
    <col min="15368" max="15368" width="12.5546875" customWidth="1"/>
    <col min="15369" max="15369" width="29.5546875" customWidth="1"/>
    <col min="15617" max="15617" width="4.77734375" customWidth="1"/>
    <col min="15618" max="15618" width="13.21875" customWidth="1"/>
    <col min="15619" max="15619" width="12.5546875" customWidth="1"/>
    <col min="15620" max="15620" width="18" customWidth="1"/>
    <col min="15621" max="15622" width="12.5546875" customWidth="1"/>
    <col min="15623" max="15623" width="18" customWidth="1"/>
    <col min="15624" max="15624" width="12.5546875" customWidth="1"/>
    <col min="15625" max="15625" width="29.5546875" customWidth="1"/>
    <col min="15873" max="15873" width="4.77734375" customWidth="1"/>
    <col min="15874" max="15874" width="13.21875" customWidth="1"/>
    <col min="15875" max="15875" width="12.5546875" customWidth="1"/>
    <col min="15876" max="15876" width="18" customWidth="1"/>
    <col min="15877" max="15878" width="12.5546875" customWidth="1"/>
    <col min="15879" max="15879" width="18" customWidth="1"/>
    <col min="15880" max="15880" width="12.5546875" customWidth="1"/>
    <col min="15881" max="15881" width="29.5546875" customWidth="1"/>
    <col min="16129" max="16129" width="4.77734375" customWidth="1"/>
    <col min="16130" max="16130" width="13.21875" customWidth="1"/>
    <col min="16131" max="16131" width="12.5546875" customWidth="1"/>
    <col min="16132" max="16132" width="18" customWidth="1"/>
    <col min="16133" max="16134" width="12.5546875" customWidth="1"/>
    <col min="16135" max="16135" width="18" customWidth="1"/>
    <col min="16136" max="16136" width="12.5546875" customWidth="1"/>
    <col min="16137" max="16137" width="29.5546875" customWidth="1"/>
  </cols>
  <sheetData>
    <row r="1" spans="1:22" x14ac:dyDescent="0.3">
      <c r="B1" s="60" t="s">
        <v>91</v>
      </c>
      <c r="C1" s="61"/>
      <c r="D1" s="61"/>
      <c r="E1" s="61"/>
      <c r="F1" s="61"/>
      <c r="G1" s="61"/>
      <c r="H1" s="61"/>
      <c r="I1" s="61"/>
    </row>
    <row r="2" spans="1:22" x14ac:dyDescent="0.3">
      <c r="B2" s="61"/>
      <c r="C2" s="61"/>
      <c r="D2" s="61"/>
      <c r="E2" s="61"/>
      <c r="F2" s="61"/>
      <c r="G2" s="61"/>
      <c r="H2" s="61"/>
      <c r="I2" s="61"/>
    </row>
    <row r="3" spans="1:22" x14ac:dyDescent="0.3">
      <c r="B3" s="60"/>
      <c r="C3" s="61"/>
      <c r="D3" s="61"/>
      <c r="E3" s="61"/>
      <c r="F3" s="61"/>
      <c r="G3" s="61"/>
      <c r="H3" s="61"/>
      <c r="I3" s="61"/>
    </row>
    <row r="4" spans="1:22" ht="17.55" customHeight="1" x14ac:dyDescent="0.3">
      <c r="B4" s="61"/>
      <c r="C4" s="61"/>
      <c r="D4" s="61"/>
      <c r="E4" s="61"/>
      <c r="F4" s="61"/>
      <c r="G4" s="61"/>
      <c r="H4" s="61"/>
      <c r="I4" s="61"/>
    </row>
    <row r="5" spans="1:22" ht="17.55" customHeight="1" x14ac:dyDescent="0.45">
      <c r="B5" s="44"/>
      <c r="C5" s="44"/>
      <c r="D5" s="44"/>
      <c r="E5" s="44"/>
      <c r="F5" s="44"/>
      <c r="G5" s="44"/>
      <c r="H5" s="44"/>
      <c r="I5" s="44"/>
    </row>
    <row r="6" spans="1:22" ht="17.55" customHeight="1" x14ac:dyDescent="0.3">
      <c r="B6" s="58" t="s">
        <v>38</v>
      </c>
      <c r="C6" s="58"/>
      <c r="D6" s="58"/>
      <c r="E6" s="58"/>
      <c r="F6" s="58"/>
      <c r="G6" s="58"/>
      <c r="H6" s="58"/>
      <c r="I6" s="58"/>
    </row>
    <row r="7" spans="1:22" s="8" customFormat="1" ht="69.599999999999994" thickBot="1" x14ac:dyDescent="0.35">
      <c r="A7" s="1"/>
      <c r="B7" s="45" t="s">
        <v>44</v>
      </c>
      <c r="C7" s="45" t="s">
        <v>45</v>
      </c>
      <c r="D7" s="45" t="s">
        <v>46</v>
      </c>
      <c r="E7" s="45" t="s">
        <v>47</v>
      </c>
      <c r="F7" s="45" t="s">
        <v>48</v>
      </c>
      <c r="G7" s="45" t="s">
        <v>39</v>
      </c>
      <c r="H7" s="45" t="s">
        <v>40</v>
      </c>
      <c r="I7" s="50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10" customFormat="1" ht="29.25" customHeight="1" thickBot="1" x14ac:dyDescent="0.35">
      <c r="A8" s="2"/>
      <c r="B8" s="6">
        <v>9.7600000000000006E-2</v>
      </c>
      <c r="C8" s="6">
        <v>1.4999999999999999E-2</v>
      </c>
      <c r="D8" s="6">
        <v>2.4500000000000001E-2</v>
      </c>
      <c r="E8" s="56">
        <v>1.67E-2</v>
      </c>
      <c r="F8" s="6">
        <v>0.09</v>
      </c>
      <c r="G8" s="6">
        <v>2.4500000000000001E-2</v>
      </c>
      <c r="H8" s="6">
        <v>1E-3</v>
      </c>
      <c r="I8" s="51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s="8" customFormat="1" ht="51.75" customHeight="1" x14ac:dyDescent="0.3">
      <c r="A9" s="1"/>
      <c r="B9" s="46" t="s">
        <v>41</v>
      </c>
      <c r="C9" s="46" t="s">
        <v>74</v>
      </c>
      <c r="D9" s="46" t="s">
        <v>75</v>
      </c>
      <c r="E9" s="46" t="s">
        <v>43</v>
      </c>
      <c r="F9" s="46" t="s">
        <v>42</v>
      </c>
      <c r="G9" s="4"/>
      <c r="H9" s="4"/>
      <c r="I9" s="4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10" customFormat="1" ht="21.75" customHeight="1" thickBot="1" x14ac:dyDescent="0.35">
      <c r="A10" s="3"/>
      <c r="B10" s="20">
        <v>300</v>
      </c>
      <c r="C10" s="20">
        <v>250</v>
      </c>
      <c r="D10" s="20">
        <v>300</v>
      </c>
      <c r="E10" s="5">
        <v>6.5000000000000002E-2</v>
      </c>
      <c r="F10" s="5">
        <v>9.7600000000000006E-2</v>
      </c>
      <c r="G10" s="5"/>
      <c r="H10" s="5"/>
      <c r="I10" s="5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s="13" customFormat="1" x14ac:dyDescent="0.3">
      <c r="A11" s="11"/>
      <c r="B11" s="62" t="s">
        <v>77</v>
      </c>
      <c r="C11" s="62"/>
      <c r="D11" s="62"/>
      <c r="E11" s="62"/>
      <c r="F11" s="62"/>
      <c r="G11" s="62"/>
      <c r="H11" s="62"/>
      <c r="I11" s="6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s="13" customFormat="1" x14ac:dyDescent="0.3">
      <c r="A12" s="11"/>
      <c r="B12" s="63"/>
      <c r="C12" s="63"/>
      <c r="D12" s="63"/>
      <c r="E12" s="63"/>
      <c r="F12" s="63"/>
      <c r="G12" s="63"/>
      <c r="H12" s="63"/>
      <c r="I12" s="63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s="13" customFormat="1" x14ac:dyDescent="0.3">
      <c r="A13" s="11"/>
      <c r="B13" s="63"/>
      <c r="C13" s="63"/>
      <c r="D13" s="63"/>
      <c r="E13" s="63"/>
      <c r="F13" s="63"/>
      <c r="G13" s="63"/>
      <c r="H13" s="63"/>
      <c r="I13" s="63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s="13" customFormat="1" x14ac:dyDescent="0.3">
      <c r="A14" s="11"/>
      <c r="B14" s="63"/>
      <c r="C14" s="63"/>
      <c r="D14" s="63"/>
      <c r="E14" s="63"/>
      <c r="F14" s="63"/>
      <c r="G14" s="63"/>
      <c r="H14" s="63"/>
      <c r="I14" s="63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x14ac:dyDescent="0.3">
      <c r="A15" s="14"/>
      <c r="B15" s="59" t="s">
        <v>49</v>
      </c>
      <c r="C15" s="59"/>
      <c r="D15" s="59"/>
      <c r="E15" s="59"/>
      <c r="F15" s="59"/>
      <c r="G15" s="59"/>
      <c r="H15" s="59"/>
      <c r="I15" s="59"/>
    </row>
    <row r="16" spans="1:22" ht="15" thickBot="1" x14ac:dyDescent="0.35">
      <c r="A16" s="14"/>
      <c r="B16" s="21"/>
      <c r="C16" s="22"/>
      <c r="D16" s="22"/>
      <c r="E16" s="22"/>
      <c r="F16" s="22"/>
      <c r="G16" s="22"/>
      <c r="H16" s="22"/>
      <c r="I16" s="22"/>
    </row>
    <row r="17" spans="1:11" ht="15" thickBot="1" x14ac:dyDescent="0.35">
      <c r="A17" s="14"/>
      <c r="B17" s="39">
        <v>5000</v>
      </c>
      <c r="C17" s="23" t="s">
        <v>50</v>
      </c>
      <c r="D17" s="22"/>
      <c r="E17" s="39">
        <v>5000</v>
      </c>
      <c r="F17" s="23" t="s">
        <v>50</v>
      </c>
      <c r="G17" s="22"/>
      <c r="H17" s="22"/>
      <c r="I17" s="22"/>
      <c r="K17" s="49"/>
    </row>
    <row r="18" spans="1:11" x14ac:dyDescent="0.3">
      <c r="A18" s="14"/>
      <c r="B18" s="40">
        <f>ROUND(B17*B8,2)</f>
        <v>488</v>
      </c>
      <c r="C18" s="24" t="s">
        <v>51</v>
      </c>
      <c r="D18" s="25"/>
      <c r="E18" s="40">
        <f>ROUND(E17*B8,2)</f>
        <v>488</v>
      </c>
      <c r="F18" s="24" t="s">
        <v>51</v>
      </c>
      <c r="G18" s="26"/>
      <c r="H18" s="22"/>
      <c r="I18" s="22"/>
      <c r="K18" s="49"/>
    </row>
    <row r="19" spans="1:11" x14ac:dyDescent="0.3">
      <c r="A19" s="14"/>
      <c r="B19" s="36">
        <f>ROUND(B17*C8,2)</f>
        <v>75</v>
      </c>
      <c r="C19" s="27" t="s">
        <v>52</v>
      </c>
      <c r="D19" s="22"/>
      <c r="E19" s="36">
        <f>ROUND(E17*C8,2)</f>
        <v>75</v>
      </c>
      <c r="F19" s="27" t="s">
        <v>52</v>
      </c>
      <c r="G19" s="22"/>
      <c r="H19" s="22"/>
      <c r="I19" s="22"/>
      <c r="K19" s="49"/>
    </row>
    <row r="20" spans="1:11" x14ac:dyDescent="0.3">
      <c r="A20" s="15"/>
      <c r="B20" s="28">
        <f>ROUND(B17*D8,2)</f>
        <v>122.5</v>
      </c>
      <c r="C20" s="29" t="s">
        <v>53</v>
      </c>
      <c r="D20" s="30"/>
      <c r="E20" s="28">
        <f>ROUND(E17*D8,2)</f>
        <v>122.5</v>
      </c>
      <c r="F20" s="29" t="s">
        <v>53</v>
      </c>
      <c r="G20" s="22"/>
      <c r="H20" s="22"/>
      <c r="I20" s="22"/>
      <c r="K20" s="49"/>
    </row>
    <row r="21" spans="1:11" x14ac:dyDescent="0.3">
      <c r="A21" s="15"/>
      <c r="B21" s="31">
        <f>B18+B19+B20</f>
        <v>685.5</v>
      </c>
      <c r="C21" s="32" t="s">
        <v>54</v>
      </c>
      <c r="D21" s="33"/>
      <c r="E21" s="31">
        <f>E18+E19+E20</f>
        <v>685.5</v>
      </c>
      <c r="F21" s="32" t="s">
        <v>54</v>
      </c>
      <c r="G21" s="34"/>
      <c r="H21" s="22"/>
      <c r="I21" s="22"/>
    </row>
    <row r="22" spans="1:11" ht="15" thickBot="1" x14ac:dyDescent="0.35">
      <c r="A22" s="15"/>
      <c r="B22" s="28">
        <f>B17-B21</f>
        <v>4314.5</v>
      </c>
      <c r="C22" s="29" t="s">
        <v>55</v>
      </c>
      <c r="D22" s="30"/>
      <c r="E22" s="28">
        <f>E17-E21</f>
        <v>4314.5</v>
      </c>
      <c r="F22" s="29" t="s">
        <v>55</v>
      </c>
      <c r="G22" s="22"/>
      <c r="H22" s="22"/>
      <c r="I22" s="22"/>
    </row>
    <row r="23" spans="1:11" ht="15" thickBot="1" x14ac:dyDescent="0.35">
      <c r="A23" s="15"/>
      <c r="B23" s="41">
        <v>250</v>
      </c>
      <c r="C23" s="29" t="s">
        <v>56</v>
      </c>
      <c r="D23" s="30"/>
      <c r="E23" s="41">
        <v>250</v>
      </c>
      <c r="F23" s="29" t="s">
        <v>56</v>
      </c>
      <c r="G23" s="22"/>
      <c r="H23" s="22"/>
      <c r="I23" s="22"/>
    </row>
    <row r="24" spans="1:11" x14ac:dyDescent="0.3">
      <c r="A24" s="15"/>
      <c r="B24" s="28">
        <f>ROUND((B17-B21-B23),0)</f>
        <v>4065</v>
      </c>
      <c r="C24" s="29" t="s">
        <v>57</v>
      </c>
      <c r="D24" s="30"/>
      <c r="E24" s="28">
        <f>ROUND((E17-E21-E23),0)</f>
        <v>4065</v>
      </c>
      <c r="F24" s="29" t="s">
        <v>57</v>
      </c>
      <c r="G24" s="22"/>
      <c r="H24" s="22"/>
      <c r="I24" s="22"/>
    </row>
    <row r="25" spans="1:11" x14ac:dyDescent="0.3">
      <c r="A25" s="15"/>
      <c r="B25" s="35">
        <v>0.12</v>
      </c>
      <c r="C25" s="29" t="s">
        <v>58</v>
      </c>
      <c r="D25" s="30"/>
      <c r="E25" s="35">
        <v>0.32</v>
      </c>
      <c r="F25" s="29" t="s">
        <v>58</v>
      </c>
      <c r="G25" s="22"/>
      <c r="H25" s="22"/>
      <c r="I25" s="22"/>
    </row>
    <row r="26" spans="1:11" x14ac:dyDescent="0.3">
      <c r="A26" s="15"/>
      <c r="B26" s="28">
        <f>ROUND(IF(B24*B25-B29&lt;=0,0,IF(B24*B25-B29&gt;0,B24*B25-B29)),2)</f>
        <v>187.8</v>
      </c>
      <c r="C26" s="29" t="s">
        <v>59</v>
      </c>
      <c r="D26" s="30"/>
      <c r="E26" s="28">
        <f>ROUND(IF(E24*E25-E29&lt;=0,0,IF(E24*E25-E29&gt;0,E24*E25-E29)),2)</f>
        <v>1000.8</v>
      </c>
      <c r="F26" s="29" t="s">
        <v>59</v>
      </c>
      <c r="G26" s="22"/>
      <c r="H26" s="22"/>
      <c r="I26" s="22"/>
    </row>
    <row r="27" spans="1:11" x14ac:dyDescent="0.3">
      <c r="A27" s="15"/>
      <c r="B27" s="28">
        <f>ROUND(IF(B24*0.17-B29&lt;=0,0,IF(B24*0.17-B29&gt;0,B24*0.17-B29)),2)</f>
        <v>391.05</v>
      </c>
      <c r="C27" s="29" t="s">
        <v>86</v>
      </c>
      <c r="D27" s="30"/>
      <c r="E27" s="28">
        <f>ROUND(IF(E24*0.32&lt;=0,0,IF(E24*0.32&gt;0,E24*0.32)),2)</f>
        <v>1300.8</v>
      </c>
      <c r="F27" s="29" t="s">
        <v>86</v>
      </c>
      <c r="G27" s="22"/>
      <c r="H27" s="22"/>
      <c r="I27" s="22"/>
    </row>
    <row r="28" spans="1:11" ht="15" thickBot="1" x14ac:dyDescent="0.35">
      <c r="A28" s="15"/>
      <c r="B28" s="28">
        <f>B22*F8</f>
        <v>388.30500000000001</v>
      </c>
      <c r="C28" s="29" t="s">
        <v>60</v>
      </c>
      <c r="D28" s="30"/>
      <c r="E28" s="28">
        <f>E22*F8</f>
        <v>388.30500000000001</v>
      </c>
      <c r="F28" s="29" t="s">
        <v>60</v>
      </c>
      <c r="G28" s="22"/>
      <c r="H28" s="22"/>
      <c r="I28" s="22"/>
    </row>
    <row r="29" spans="1:11" ht="15" thickBot="1" x14ac:dyDescent="0.35">
      <c r="A29" s="15"/>
      <c r="B29" s="41">
        <v>300</v>
      </c>
      <c r="C29" s="29" t="s">
        <v>61</v>
      </c>
      <c r="D29" s="30"/>
      <c r="E29" s="41">
        <v>300</v>
      </c>
      <c r="F29" s="29" t="s">
        <v>61</v>
      </c>
      <c r="G29" s="22"/>
      <c r="H29" s="22"/>
      <c r="I29" s="22"/>
    </row>
    <row r="30" spans="1:11" hidden="1" x14ac:dyDescent="0.3">
      <c r="A30" s="15"/>
      <c r="B30" s="28">
        <f>IF(B32=0,B24*0.17-43.76,0)</f>
        <v>0</v>
      </c>
      <c r="C30" s="29" t="s">
        <v>85</v>
      </c>
      <c r="D30" s="30"/>
      <c r="E30" s="28">
        <f>IF(E32=0,E24*0.32-43.76,0)</f>
        <v>0</v>
      </c>
      <c r="F30" s="29" t="s">
        <v>85</v>
      </c>
      <c r="G30" s="22"/>
      <c r="H30" s="22"/>
      <c r="I30" s="22"/>
    </row>
    <row r="31" spans="1:11" x14ac:dyDescent="0.3">
      <c r="A31" s="15"/>
      <c r="B31" s="28">
        <f>IF(B30&lt;0,0,B30)</f>
        <v>0</v>
      </c>
      <c r="C31" s="29" t="s">
        <v>89</v>
      </c>
      <c r="D31" s="30"/>
      <c r="E31" s="28">
        <f>IF(E30&lt;0,0,E30)</f>
        <v>0</v>
      </c>
      <c r="F31" s="29" t="s">
        <v>89</v>
      </c>
      <c r="G31" s="22"/>
      <c r="H31" s="22"/>
      <c r="I31" s="22"/>
    </row>
    <row r="32" spans="1:11" ht="15" thickBot="1" x14ac:dyDescent="0.35">
      <c r="A32" s="15"/>
      <c r="B32" s="36">
        <f>ROUND((B26),0)</f>
        <v>188</v>
      </c>
      <c r="C32" s="29" t="s">
        <v>62</v>
      </c>
      <c r="D32" s="30"/>
      <c r="E32" s="36">
        <f>ROUND((E26),0)</f>
        <v>1001</v>
      </c>
      <c r="F32" s="29" t="s">
        <v>62</v>
      </c>
      <c r="G32" s="22"/>
      <c r="H32" s="22"/>
      <c r="I32" s="22"/>
    </row>
    <row r="33" spans="1:11" hidden="1" x14ac:dyDescent="0.3">
      <c r="A33" s="15"/>
      <c r="B33" s="52">
        <f>IF(B30&lt;0,B17-B21,IF(B30&gt;B28,IF(B30&gt;0,B17-B21-B28,B17-B21-B32-B28),IF(B30&gt;0,B17-B21-B30,B17-B21-B32-B28)))</f>
        <v>3738.1950000000002</v>
      </c>
      <c r="C33" s="53" t="s">
        <v>84</v>
      </c>
      <c r="D33" s="22"/>
      <c r="E33" s="52">
        <f>IF(E27&lt;0,E17-E21,IF(E27&gt;E28,IF(E27&gt;0,E17-E21-E28,E17-E21-E32-E28),IF(E27&gt;0,E17-E21-E27,E17-E21-E32-E28)))</f>
        <v>3926.1950000000002</v>
      </c>
      <c r="F33" s="53" t="s">
        <v>84</v>
      </c>
      <c r="G33" s="22"/>
      <c r="H33" s="22"/>
      <c r="I33" s="22"/>
    </row>
    <row r="34" spans="1:11" hidden="1" x14ac:dyDescent="0.3">
      <c r="A34" s="15"/>
      <c r="B34" s="52">
        <f>IF(B27&lt;B28,B17-B21-B27-B32,B33)</f>
        <v>3738.1950000000002</v>
      </c>
      <c r="C34" s="53" t="s">
        <v>79</v>
      </c>
      <c r="D34" s="22"/>
      <c r="E34" s="52">
        <f>IF(E27&lt;E28,E17-E21-E27-E32,E33)</f>
        <v>3926.1950000000002</v>
      </c>
      <c r="F34" s="53" t="s">
        <v>79</v>
      </c>
      <c r="G34" s="22"/>
      <c r="H34" s="22"/>
      <c r="I34" s="22"/>
    </row>
    <row r="35" spans="1:11" hidden="1" x14ac:dyDescent="0.3">
      <c r="A35" s="15"/>
      <c r="B35" s="52">
        <f>IF(AND(B31&lt;B28,B30&gt;B28),B17-B21-B27-B32,B33)</f>
        <v>3738.1950000000002</v>
      </c>
      <c r="C35" s="53" t="s">
        <v>80</v>
      </c>
      <c r="D35" s="22"/>
      <c r="E35" s="52">
        <f>IF(AND(E31&lt;E28,E30&gt;E28),E17-E21-E27-E32,E33)</f>
        <v>3926.1950000000002</v>
      </c>
      <c r="F35" s="53" t="s">
        <v>80</v>
      </c>
      <c r="G35" s="22"/>
      <c r="H35" s="22"/>
      <c r="I35" s="22"/>
    </row>
    <row r="36" spans="1:11" ht="15" hidden="1" thickBot="1" x14ac:dyDescent="0.35">
      <c r="A36" s="15"/>
      <c r="B36" s="52">
        <f>IF(AND(B31&lt;B28,B30&gt;B28),B17-B21-B27-B32,B33)</f>
        <v>3738.1950000000002</v>
      </c>
      <c r="C36" s="53" t="s">
        <v>81</v>
      </c>
      <c r="D36" s="22"/>
      <c r="E36" s="52">
        <f>IF(E27&lt;E28,E17-E21-E27-E32,E17-E21-E28-E32)</f>
        <v>2925.1950000000002</v>
      </c>
      <c r="F36" s="53" t="s">
        <v>81</v>
      </c>
      <c r="G36" s="22"/>
      <c r="H36" s="22"/>
      <c r="I36" s="22"/>
    </row>
    <row r="37" spans="1:11" ht="15" thickBot="1" x14ac:dyDescent="0.35">
      <c r="A37" s="15"/>
      <c r="B37" s="57">
        <f>IF(AND(B17&lt;615,B29=0),B34,B36)</f>
        <v>3738.1950000000002</v>
      </c>
      <c r="C37" s="53" t="s">
        <v>63</v>
      </c>
      <c r="D37" s="22"/>
      <c r="E37" s="57">
        <f>IF(AND(E17&lt;616,E27&lt;E28),E34,E36)</f>
        <v>2925.1950000000002</v>
      </c>
      <c r="F37" s="53" t="s">
        <v>63</v>
      </c>
      <c r="G37" s="22"/>
      <c r="H37" s="22"/>
      <c r="I37" s="22"/>
    </row>
    <row r="38" spans="1:11" ht="15" thickBot="1" x14ac:dyDescent="0.35">
      <c r="A38" s="15"/>
      <c r="B38" s="57">
        <f>B33+B32</f>
        <v>3926.1950000000002</v>
      </c>
      <c r="C38" s="53" t="s">
        <v>88</v>
      </c>
      <c r="D38" s="48"/>
      <c r="E38" s="57">
        <f>E37+E32</f>
        <v>3926.1950000000002</v>
      </c>
      <c r="F38" s="53" t="s">
        <v>88</v>
      </c>
      <c r="G38" s="48"/>
      <c r="H38" s="22"/>
      <c r="I38" s="22"/>
    </row>
    <row r="39" spans="1:11" x14ac:dyDescent="0.3">
      <c r="A39" s="15"/>
      <c r="B39" s="54">
        <f>ROUND(B17*F10,2)</f>
        <v>488</v>
      </c>
      <c r="C39" s="24" t="s">
        <v>64</v>
      </c>
      <c r="D39" s="48"/>
      <c r="E39" s="54">
        <f>ROUND(E17*F10,2)</f>
        <v>488</v>
      </c>
      <c r="F39" s="24" t="s">
        <v>64</v>
      </c>
      <c r="G39" s="48"/>
      <c r="H39" s="22"/>
      <c r="I39" s="22"/>
    </row>
    <row r="40" spans="1:11" x14ac:dyDescent="0.3">
      <c r="A40" s="15"/>
      <c r="B40" s="36">
        <f>ROUND(B17*E10,2)</f>
        <v>325</v>
      </c>
      <c r="C40" s="27" t="s">
        <v>65</v>
      </c>
      <c r="D40" s="22"/>
      <c r="E40" s="36">
        <f>ROUND(E17*E10,2)</f>
        <v>325</v>
      </c>
      <c r="F40" s="27" t="s">
        <v>65</v>
      </c>
      <c r="G40" s="22"/>
      <c r="H40" s="22"/>
      <c r="I40" s="22"/>
    </row>
    <row r="41" spans="1:11" x14ac:dyDescent="0.3">
      <c r="A41" s="15"/>
      <c r="B41" s="36">
        <f>ROUND(B17*E8,2)</f>
        <v>83.5</v>
      </c>
      <c r="C41" s="27" t="s">
        <v>66</v>
      </c>
      <c r="D41" s="22"/>
      <c r="E41" s="36">
        <f>E17*E8</f>
        <v>83.5</v>
      </c>
      <c r="F41" s="27" t="s">
        <v>66</v>
      </c>
      <c r="G41" s="22"/>
      <c r="H41" s="22"/>
      <c r="I41" s="22"/>
    </row>
    <row r="42" spans="1:11" x14ac:dyDescent="0.3">
      <c r="A42" s="15"/>
      <c r="B42" s="36">
        <f>IF(B17&lt;2800,0,ROUND(B17*G8,2))</f>
        <v>122.5</v>
      </c>
      <c r="C42" s="29" t="s">
        <v>67</v>
      </c>
      <c r="D42" s="22"/>
      <c r="E42" s="36">
        <f>IF(E17&lt;2800,0,ROUND(E17*G8,2))</f>
        <v>122.5</v>
      </c>
      <c r="F42" s="29" t="s">
        <v>67</v>
      </c>
      <c r="G42" s="22"/>
      <c r="H42" s="22"/>
      <c r="I42" s="22"/>
    </row>
    <row r="43" spans="1:11" x14ac:dyDescent="0.3">
      <c r="A43" s="15"/>
      <c r="B43" s="36">
        <f>ROUND(B17*H8,2)</f>
        <v>5</v>
      </c>
      <c r="C43" s="37" t="s">
        <v>68</v>
      </c>
      <c r="D43" s="22"/>
      <c r="E43" s="36">
        <f>ROUND(E17*H8,2)</f>
        <v>5</v>
      </c>
      <c r="F43" s="37" t="s">
        <v>68</v>
      </c>
      <c r="G43" s="22"/>
      <c r="H43" s="22"/>
      <c r="I43" s="22"/>
    </row>
    <row r="44" spans="1:11" x14ac:dyDescent="0.3">
      <c r="A44" s="15"/>
      <c r="B44" s="36">
        <f>SUM(B39:B43)</f>
        <v>1024</v>
      </c>
      <c r="C44" s="27" t="s">
        <v>69</v>
      </c>
      <c r="D44" s="22"/>
      <c r="E44" s="36">
        <f>SUM(E39:E43)</f>
        <v>1024</v>
      </c>
      <c r="F44" s="27" t="s">
        <v>69</v>
      </c>
      <c r="G44" s="22"/>
      <c r="H44" s="22"/>
      <c r="I44" s="22"/>
    </row>
    <row r="45" spans="1:11" x14ac:dyDescent="0.3">
      <c r="A45" s="15"/>
      <c r="B45" s="38">
        <f>B21+B44</f>
        <v>1709.5</v>
      </c>
      <c r="C45" s="23" t="s">
        <v>70</v>
      </c>
      <c r="D45" s="22"/>
      <c r="E45" s="38">
        <f>E21+E44</f>
        <v>1709.5</v>
      </c>
      <c r="F45" s="23" t="s">
        <v>70</v>
      </c>
      <c r="G45" s="22"/>
      <c r="H45" s="22"/>
      <c r="I45" s="22"/>
    </row>
    <row r="46" spans="1:11" x14ac:dyDescent="0.3">
      <c r="A46" s="16"/>
      <c r="B46" s="43">
        <f>B17+B44</f>
        <v>6024</v>
      </c>
      <c r="C46" s="27" t="s">
        <v>71</v>
      </c>
      <c r="D46" s="42"/>
      <c r="E46" s="43">
        <f>E17+E44</f>
        <v>6024</v>
      </c>
      <c r="F46" s="27" t="s">
        <v>71</v>
      </c>
      <c r="G46" s="42"/>
      <c r="H46" s="22"/>
      <c r="I46" s="22"/>
    </row>
    <row r="47" spans="1:11" x14ac:dyDescent="0.3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</row>
    <row r="48" spans="1:11" x14ac:dyDescent="0.3">
      <c r="A48" s="15"/>
      <c r="B48" s="59" t="s">
        <v>72</v>
      </c>
      <c r="C48" s="59"/>
      <c r="D48" s="59"/>
      <c r="E48" s="59"/>
      <c r="F48" s="59"/>
      <c r="G48" s="59"/>
      <c r="H48" s="59"/>
      <c r="I48" s="59"/>
    </row>
    <row r="49" spans="1:9" ht="15" thickBot="1" x14ac:dyDescent="0.35">
      <c r="A49" s="14"/>
      <c r="B49" s="21"/>
      <c r="C49" s="22"/>
      <c r="D49" s="22"/>
      <c r="E49" s="22"/>
      <c r="F49" s="22"/>
      <c r="G49" s="22"/>
      <c r="H49" s="22"/>
      <c r="I49" s="22"/>
    </row>
    <row r="50" spans="1:9" ht="15" thickBot="1" x14ac:dyDescent="0.35">
      <c r="A50" s="14"/>
      <c r="B50" s="39">
        <v>5000</v>
      </c>
      <c r="C50" s="23" t="s">
        <v>50</v>
      </c>
      <c r="D50" s="22"/>
      <c r="E50" s="39">
        <v>5000</v>
      </c>
      <c r="F50" s="23" t="s">
        <v>50</v>
      </c>
      <c r="G50" s="22"/>
      <c r="H50" s="22"/>
      <c r="I50" s="22"/>
    </row>
    <row r="51" spans="1:9" x14ac:dyDescent="0.3">
      <c r="A51" s="17"/>
      <c r="B51" s="40">
        <v>0</v>
      </c>
      <c r="C51" s="24" t="s">
        <v>51</v>
      </c>
      <c r="D51" s="25"/>
      <c r="E51" s="40">
        <v>0</v>
      </c>
      <c r="F51" s="24" t="s">
        <v>51</v>
      </c>
      <c r="G51" s="26"/>
      <c r="H51" s="22"/>
      <c r="I51" s="22"/>
    </row>
    <row r="52" spans="1:9" x14ac:dyDescent="0.3">
      <c r="A52" s="15"/>
      <c r="B52" s="36">
        <v>0</v>
      </c>
      <c r="C52" s="27" t="s">
        <v>52</v>
      </c>
      <c r="D52" s="22"/>
      <c r="E52" s="36">
        <v>0</v>
      </c>
      <c r="F52" s="27" t="s">
        <v>52</v>
      </c>
      <c r="G52" s="22"/>
      <c r="H52" s="22"/>
      <c r="I52" s="22"/>
    </row>
    <row r="53" spans="1:9" x14ac:dyDescent="0.3">
      <c r="A53" s="18"/>
      <c r="B53" s="28">
        <f>ROUND(B50*D8,2)</f>
        <v>122.5</v>
      </c>
      <c r="C53" s="29" t="s">
        <v>53</v>
      </c>
      <c r="D53" s="30"/>
      <c r="E53" s="28">
        <f>ROUND(E50*D8,2)</f>
        <v>122.5</v>
      </c>
      <c r="F53" s="29" t="s">
        <v>53</v>
      </c>
      <c r="G53" s="22"/>
      <c r="H53" s="22"/>
      <c r="I53" s="22"/>
    </row>
    <row r="54" spans="1:9" x14ac:dyDescent="0.3">
      <c r="A54" s="18"/>
      <c r="B54" s="31">
        <f>B51+B52+B53</f>
        <v>122.5</v>
      </c>
      <c r="C54" s="32" t="s">
        <v>54</v>
      </c>
      <c r="D54" s="33"/>
      <c r="E54" s="31">
        <f>E51+E52+E53</f>
        <v>122.5</v>
      </c>
      <c r="F54" s="32" t="s">
        <v>54</v>
      </c>
      <c r="G54" s="34"/>
      <c r="H54" s="22"/>
      <c r="I54" s="22"/>
    </row>
    <row r="55" spans="1:9" ht="15" thickBot="1" x14ac:dyDescent="0.35">
      <c r="A55" s="18"/>
      <c r="B55" s="28">
        <f>B50-B54</f>
        <v>4877.5</v>
      </c>
      <c r="C55" s="29" t="s">
        <v>55</v>
      </c>
      <c r="D55" s="30"/>
      <c r="E55" s="28">
        <f>E50-E54</f>
        <v>4877.5</v>
      </c>
      <c r="F55" s="29" t="s">
        <v>55</v>
      </c>
      <c r="G55" s="22"/>
      <c r="H55" s="22"/>
      <c r="I55" s="22"/>
    </row>
    <row r="56" spans="1:9" ht="15" thickBot="1" x14ac:dyDescent="0.35">
      <c r="A56" s="18"/>
      <c r="B56" s="41">
        <v>250</v>
      </c>
      <c r="C56" s="29" t="s">
        <v>56</v>
      </c>
      <c r="D56" s="30"/>
      <c r="E56" s="41">
        <v>250</v>
      </c>
      <c r="F56" s="29" t="s">
        <v>56</v>
      </c>
      <c r="G56" s="22"/>
      <c r="H56" s="22"/>
      <c r="I56" s="22"/>
    </row>
    <row r="57" spans="1:9" x14ac:dyDescent="0.3">
      <c r="A57" s="18"/>
      <c r="B57" s="28">
        <f>ROUND((B50-B54-B56),0)</f>
        <v>4628</v>
      </c>
      <c r="C57" s="29" t="s">
        <v>57</v>
      </c>
      <c r="D57" s="30"/>
      <c r="E57" s="28">
        <f>ROUND((E50-E54-E56),0)</f>
        <v>4628</v>
      </c>
      <c r="F57" s="29" t="s">
        <v>57</v>
      </c>
      <c r="G57" s="22"/>
      <c r="H57" s="22"/>
      <c r="I57" s="22"/>
    </row>
    <row r="58" spans="1:9" x14ac:dyDescent="0.3">
      <c r="A58" s="18"/>
      <c r="B58" s="35">
        <v>0.12</v>
      </c>
      <c r="C58" s="29" t="s">
        <v>58</v>
      </c>
      <c r="D58" s="30"/>
      <c r="E58" s="35">
        <v>0.32</v>
      </c>
      <c r="F58" s="29" t="s">
        <v>58</v>
      </c>
      <c r="G58" s="22"/>
      <c r="H58" s="22"/>
      <c r="I58" s="22"/>
    </row>
    <row r="59" spans="1:9" x14ac:dyDescent="0.3">
      <c r="A59" s="18"/>
      <c r="B59" s="28">
        <f>ROUND(IF(B57*B58-B62&lt;=0,0,IF(B57*B58-B62&gt;0,B57*B58-B62)),2)</f>
        <v>255.36</v>
      </c>
      <c r="C59" s="29" t="s">
        <v>59</v>
      </c>
      <c r="D59" s="30"/>
      <c r="E59" s="28">
        <f>ROUND(IF(E57*E58-E62&lt;=0,0,IF(E57*E58-E62&gt;0,E57*E58-E62)),2)</f>
        <v>1180.96</v>
      </c>
      <c r="F59" s="29" t="s">
        <v>59</v>
      </c>
      <c r="G59" s="22"/>
      <c r="H59" s="22"/>
      <c r="I59" s="22"/>
    </row>
    <row r="60" spans="1:9" x14ac:dyDescent="0.3">
      <c r="A60" s="18"/>
      <c r="B60" s="28">
        <f>ROUND(IF(B57*0.17-B62&lt;=0,0,IF(B57*0.17-B62&gt;0,B57*0.17-B62)),2)</f>
        <v>486.76</v>
      </c>
      <c r="C60" s="29" t="s">
        <v>86</v>
      </c>
      <c r="D60" s="30"/>
      <c r="E60" s="28">
        <f>ROUND(IF(E57*0.32-E62&lt;=0,0,IF(E57*0.32-E62&gt;0,E57*0.32-E62)),2)</f>
        <v>1180.96</v>
      </c>
      <c r="F60" s="29" t="s">
        <v>86</v>
      </c>
      <c r="G60" s="22"/>
      <c r="H60" s="22"/>
      <c r="I60" s="22"/>
    </row>
    <row r="61" spans="1:9" ht="15" thickBot="1" x14ac:dyDescent="0.35">
      <c r="A61" s="18"/>
      <c r="B61" s="28">
        <f>B55*F8</f>
        <v>438.97499999999997</v>
      </c>
      <c r="C61" s="29" t="s">
        <v>60</v>
      </c>
      <c r="D61" s="30"/>
      <c r="E61" s="28">
        <f>E55*F8</f>
        <v>438.97499999999997</v>
      </c>
      <c r="F61" s="29" t="s">
        <v>60</v>
      </c>
      <c r="G61" s="22"/>
      <c r="H61" s="22"/>
      <c r="I61" s="22"/>
    </row>
    <row r="62" spans="1:9" ht="15" thickBot="1" x14ac:dyDescent="0.35">
      <c r="A62" s="18"/>
      <c r="B62" s="41">
        <v>300</v>
      </c>
      <c r="C62" s="29" t="s">
        <v>61</v>
      </c>
      <c r="D62" s="30"/>
      <c r="E62" s="41">
        <v>300</v>
      </c>
      <c r="F62" s="29" t="s">
        <v>61</v>
      </c>
      <c r="G62" s="22"/>
      <c r="H62" s="22"/>
      <c r="I62" s="22"/>
    </row>
    <row r="63" spans="1:9" hidden="1" x14ac:dyDescent="0.3">
      <c r="A63" s="15"/>
      <c r="B63" s="28">
        <f>IF(B65=0,B57*0.17-43.76,0)</f>
        <v>0</v>
      </c>
      <c r="C63" s="29" t="s">
        <v>85</v>
      </c>
      <c r="D63" s="30"/>
      <c r="E63" s="28">
        <f>IF(E65=0,E57*0.32-43.76,0)</f>
        <v>0</v>
      </c>
      <c r="F63" s="29" t="s">
        <v>85</v>
      </c>
      <c r="G63" s="22"/>
      <c r="H63" s="22"/>
      <c r="I63" s="22"/>
    </row>
    <row r="64" spans="1:9" x14ac:dyDescent="0.3">
      <c r="A64" s="18"/>
      <c r="B64" s="28">
        <f>IF(B63&lt;0,0,B63)</f>
        <v>0</v>
      </c>
      <c r="C64" s="29" t="s">
        <v>89</v>
      </c>
      <c r="D64" s="30"/>
      <c r="E64" s="28">
        <f>IF(E63&lt;0,0,E63)</f>
        <v>0</v>
      </c>
      <c r="F64" s="29" t="s">
        <v>89</v>
      </c>
      <c r="G64" s="22"/>
      <c r="H64" s="22"/>
      <c r="I64" s="22"/>
    </row>
    <row r="65" spans="1:9" ht="15" thickBot="1" x14ac:dyDescent="0.35">
      <c r="A65" s="18"/>
      <c r="B65" s="36">
        <f>ROUND((B59),0)</f>
        <v>255</v>
      </c>
      <c r="C65" s="29" t="s">
        <v>62</v>
      </c>
      <c r="D65" s="30"/>
      <c r="E65" s="36">
        <f>ROUND((E59),0)</f>
        <v>1181</v>
      </c>
      <c r="F65" s="29" t="s">
        <v>62</v>
      </c>
      <c r="G65" s="22"/>
      <c r="H65" s="22"/>
      <c r="I65" s="22"/>
    </row>
    <row r="66" spans="1:9" hidden="1" x14ac:dyDescent="0.3">
      <c r="A66" s="15"/>
      <c r="B66" s="52">
        <f>IF(B63&lt;0,B50-B54,IF(B63&gt;B61,IF(B63&gt;0,B50-B54-B61,B50-B54-B65-B61),IF(B63&gt;0,B50-B54-B63,B50-B54-B65-B61)))</f>
        <v>4183.5249999999996</v>
      </c>
      <c r="C66" s="53" t="s">
        <v>84</v>
      </c>
      <c r="D66" s="22"/>
      <c r="E66" s="52">
        <f>IF(E60&lt;0,E50-E54,IF(E60&gt;E61,IF(E60&gt;0,E50-E54-E61,E50-E54-E65-E61),IF(E60&gt;0,E50-E54-E60,E50-E54-E65-E61)))</f>
        <v>4438.5249999999996</v>
      </c>
      <c r="F66" s="53" t="s">
        <v>84</v>
      </c>
      <c r="G66" s="48"/>
      <c r="H66" s="22"/>
      <c r="I66" s="22"/>
    </row>
    <row r="67" spans="1:9" hidden="1" x14ac:dyDescent="0.3">
      <c r="A67" s="15"/>
      <c r="B67" s="52">
        <f>IF(B60&lt;B61,B50-B54-B60-B65,B66)</f>
        <v>4183.5249999999996</v>
      </c>
      <c r="C67" s="53" t="s">
        <v>79</v>
      </c>
      <c r="D67" s="22"/>
      <c r="E67" s="52">
        <f>IF(E60&lt;E61,E50-E54-E60-E65,E66)</f>
        <v>4438.5249999999996</v>
      </c>
      <c r="F67" s="53" t="s">
        <v>79</v>
      </c>
      <c r="G67" s="48"/>
      <c r="H67" s="22"/>
      <c r="I67" s="22"/>
    </row>
    <row r="68" spans="1:9" hidden="1" x14ac:dyDescent="0.3">
      <c r="A68" s="15"/>
      <c r="B68" s="52">
        <f>IF(AND(B64&lt;B61,B63&gt;B61),B50-B54-B60-B65,B66)</f>
        <v>4183.5249999999996</v>
      </c>
      <c r="C68" s="53" t="s">
        <v>80</v>
      </c>
      <c r="D68" s="22"/>
      <c r="E68" s="52">
        <f>IF(AND(E64&lt;E61,E63&gt;E61),E50-E54-E60-E65,E66)</f>
        <v>4438.5249999999996</v>
      </c>
      <c r="F68" s="53" t="s">
        <v>80</v>
      </c>
      <c r="G68" s="48"/>
      <c r="H68" s="22"/>
      <c r="I68" s="22"/>
    </row>
    <row r="69" spans="1:9" ht="15" hidden="1" thickBot="1" x14ac:dyDescent="0.35">
      <c r="A69" s="15"/>
      <c r="B69" s="52">
        <f>IF(AND(B64&lt;B61,B63&gt;B61),B50-B54-B60-B65,B66)</f>
        <v>4183.5249999999996</v>
      </c>
      <c r="C69" s="53" t="s">
        <v>81</v>
      </c>
      <c r="D69" s="22"/>
      <c r="E69" s="52">
        <f>IF(E60&lt;E61,E50-E54-E60-E65,E50-E54-E61-E65)</f>
        <v>3257.5249999999996</v>
      </c>
      <c r="F69" s="53" t="s">
        <v>81</v>
      </c>
      <c r="G69" s="48"/>
      <c r="H69" s="22"/>
      <c r="I69" s="22"/>
    </row>
    <row r="70" spans="1:9" ht="15" thickBot="1" x14ac:dyDescent="0.35">
      <c r="A70" s="15"/>
      <c r="B70" s="57">
        <f>IF(AND(B50&lt;615,B62=0),B67,B69)</f>
        <v>4183.5249999999996</v>
      </c>
      <c r="C70" s="53" t="s">
        <v>63</v>
      </c>
      <c r="D70" s="22"/>
      <c r="E70" s="57">
        <f>IF(AND(E50&lt;616,E60&lt;E61),E67,E69)</f>
        <v>3257.5249999999996</v>
      </c>
      <c r="F70" s="53" t="s">
        <v>63</v>
      </c>
      <c r="G70" s="48"/>
      <c r="H70" s="22"/>
      <c r="I70" s="22"/>
    </row>
    <row r="71" spans="1:9" x14ac:dyDescent="0.3">
      <c r="A71" s="15"/>
      <c r="B71" s="54">
        <v>0</v>
      </c>
      <c r="C71" s="24" t="s">
        <v>64</v>
      </c>
      <c r="D71" s="48"/>
      <c r="E71" s="54">
        <v>0</v>
      </c>
      <c r="F71" s="24" t="s">
        <v>64</v>
      </c>
      <c r="G71" s="22"/>
      <c r="H71" s="22"/>
      <c r="I71" s="22"/>
    </row>
    <row r="72" spans="1:9" x14ac:dyDescent="0.3">
      <c r="A72" s="15"/>
      <c r="B72" s="36">
        <v>0</v>
      </c>
      <c r="C72" s="27" t="s">
        <v>65</v>
      </c>
      <c r="D72" s="22"/>
      <c r="E72" s="36">
        <v>0</v>
      </c>
      <c r="F72" s="27" t="s">
        <v>65</v>
      </c>
      <c r="G72" s="22"/>
      <c r="H72" s="22"/>
      <c r="I72" s="22"/>
    </row>
    <row r="73" spans="1:9" x14ac:dyDescent="0.3">
      <c r="A73" s="15"/>
      <c r="B73" s="36">
        <f>ROUND(B50*E8,2)</f>
        <v>83.5</v>
      </c>
      <c r="C73" s="27" t="s">
        <v>66</v>
      </c>
      <c r="D73" s="22"/>
      <c r="E73" s="36">
        <f>ROUND(E50*E8,2)</f>
        <v>83.5</v>
      </c>
      <c r="F73" s="27" t="s">
        <v>66</v>
      </c>
      <c r="G73" s="22"/>
      <c r="H73" s="22"/>
      <c r="I73" s="22"/>
    </row>
    <row r="74" spans="1:9" x14ac:dyDescent="0.3">
      <c r="A74" s="15"/>
      <c r="B74" s="36">
        <f>IF(B50&lt;2800,0,ROUND(B50*G8,2))</f>
        <v>122.5</v>
      </c>
      <c r="C74" s="29" t="s">
        <v>67</v>
      </c>
      <c r="D74" s="22"/>
      <c r="E74" s="36">
        <f>IF(E50&lt;2800,0,ROUND(E50*G8,2))</f>
        <v>122.5</v>
      </c>
      <c r="F74" s="29" t="s">
        <v>67</v>
      </c>
      <c r="G74" s="22"/>
      <c r="H74" s="22"/>
      <c r="I74" s="22"/>
    </row>
    <row r="75" spans="1:9" x14ac:dyDescent="0.3">
      <c r="A75" s="15"/>
      <c r="B75" s="36">
        <f>ROUND(B50*H8,2)</f>
        <v>5</v>
      </c>
      <c r="C75" s="37" t="s">
        <v>68</v>
      </c>
      <c r="D75" s="22"/>
      <c r="E75" s="36">
        <f>ROUND(E50*H8,2)</f>
        <v>5</v>
      </c>
      <c r="F75" s="37" t="s">
        <v>68</v>
      </c>
      <c r="G75" s="22"/>
      <c r="H75" s="22"/>
      <c r="I75" s="22"/>
    </row>
    <row r="76" spans="1:9" x14ac:dyDescent="0.3">
      <c r="A76" s="19"/>
      <c r="B76" s="36">
        <f>SUM(B71:B75)</f>
        <v>211</v>
      </c>
      <c r="C76" s="27" t="s">
        <v>69</v>
      </c>
      <c r="D76" s="22"/>
      <c r="E76" s="36">
        <f>SUM(E71:E75)</f>
        <v>211</v>
      </c>
      <c r="F76" s="27" t="s">
        <v>69</v>
      </c>
      <c r="G76" s="34"/>
      <c r="H76" s="22"/>
      <c r="I76" s="22"/>
    </row>
    <row r="77" spans="1:9" x14ac:dyDescent="0.3">
      <c r="A77" s="15"/>
      <c r="B77" s="38">
        <f>B54+B76</f>
        <v>333.5</v>
      </c>
      <c r="C77" s="23" t="s">
        <v>70</v>
      </c>
      <c r="D77" s="22"/>
      <c r="E77" s="38">
        <f>E54+E76</f>
        <v>333.5</v>
      </c>
      <c r="F77" s="23" t="s">
        <v>70</v>
      </c>
      <c r="G77" s="22"/>
      <c r="H77" s="22"/>
      <c r="I77" s="22"/>
    </row>
    <row r="78" spans="1:9" x14ac:dyDescent="0.3">
      <c r="A78" s="15"/>
      <c r="B78" s="43">
        <f>B50+B76</f>
        <v>5211</v>
      </c>
      <c r="C78" s="27" t="s">
        <v>71</v>
      </c>
      <c r="D78" s="42"/>
      <c r="E78" s="43">
        <f>E50+E76</f>
        <v>5211</v>
      </c>
      <c r="F78" s="27" t="s">
        <v>71</v>
      </c>
      <c r="G78" s="22"/>
      <c r="H78" s="22"/>
      <c r="I78" s="22"/>
    </row>
  </sheetData>
  <sheetProtection algorithmName="SHA-512" hashValue="VHRYuaU06k0I2MXtEgGprNBbwN5I5N3881QcQF9TmOaGFuM8HO2MotbqshNxGy1qVQKLZ4PvznQs/CshboHY4w==" saltValue="T+hVUV/bL/lTjZHi25T6AQ==" spinCount="100000" sheet="1" objects="1" scenarios="1"/>
  <protectedRanges>
    <protectedRange sqref="B17 B50" name="Rozstęp1_1"/>
    <protectedRange sqref="E17 E50" name="Rozstęp6_2"/>
  </protectedRanges>
  <mergeCells count="7">
    <mergeCell ref="B48:I48"/>
    <mergeCell ref="B1:I2"/>
    <mergeCell ref="B3:I4"/>
    <mergeCell ref="B6:I6"/>
    <mergeCell ref="B11:I14"/>
    <mergeCell ref="B15:I15"/>
    <mergeCell ref="A47:K47"/>
  </mergeCells>
  <pageMargins left="0.7" right="0.7" top="0.75" bottom="0.75" header="0.3" footer="0.3"/>
  <pageSetup paperSize="9" orientation="portrait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Umowa o pracę</vt:lpstr>
      <vt:lpstr>english version</vt:lpstr>
      <vt:lpstr>'Umowa o pracę'!Obszar_wydruku</vt:lpstr>
    </vt:vector>
  </TitlesOfParts>
  <Company>Grant Thornton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Kalinowski Jacek</dc:creator>
  <cp:lastModifiedBy>Kalinowski Jacek</cp:lastModifiedBy>
  <dcterms:created xsi:type="dcterms:W3CDTF">2020-03-04T06:57:10Z</dcterms:created>
  <dcterms:modified xsi:type="dcterms:W3CDTF">2022-08-04T12:53:48Z</dcterms:modified>
</cp:coreProperties>
</file>