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zakrzewska.honorata\Desktop\Jacek - kalkulatory 2022\"/>
    </mc:Choice>
  </mc:AlternateContent>
  <xr:revisionPtr revIDLastSave="0" documentId="8_{E49945B3-AE66-4456-838E-559A9B6BE1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mowa zlecenie" sheetId="2" r:id="rId1"/>
  </sheets>
  <definedNames>
    <definedName name="_xlnm.Print_Area" localSheetId="0">'Umowa zlecenie'!#REF!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7" i="2" l="1"/>
  <c r="N36" i="2"/>
  <c r="N38" i="2" s="1"/>
  <c r="N40" i="2" s="1"/>
  <c r="N26" i="2"/>
  <c r="N19" i="2"/>
  <c r="N21" i="2" s="1"/>
  <c r="N22" i="2" s="1"/>
  <c r="J37" i="2"/>
  <c r="J36" i="2"/>
  <c r="J38" i="2" s="1"/>
  <c r="J40" i="2" s="1"/>
  <c r="J19" i="2"/>
  <c r="F37" i="2"/>
  <c r="F36" i="2"/>
  <c r="F35" i="2"/>
  <c r="F34" i="2"/>
  <c r="F33" i="2"/>
  <c r="F17" i="2"/>
  <c r="F16" i="2"/>
  <c r="F19" i="2" s="1"/>
  <c r="B35" i="2"/>
  <c r="B34" i="2"/>
  <c r="B33" i="2"/>
  <c r="B18" i="2"/>
  <c r="B17" i="2"/>
  <c r="B16" i="2"/>
  <c r="B37" i="2"/>
  <c r="B36" i="2"/>
  <c r="B48" i="2"/>
  <c r="F48" i="2"/>
  <c r="B49" i="2"/>
  <c r="F49" i="2"/>
  <c r="B50" i="2"/>
  <c r="J51" i="2"/>
  <c r="J52" i="2" s="1"/>
  <c r="N51" i="2"/>
  <c r="B54" i="2"/>
  <c r="B56" i="2" s="1"/>
  <c r="B60" i="2" s="1"/>
  <c r="F54" i="2"/>
  <c r="F56" i="2" s="1"/>
  <c r="F60" i="2" s="1"/>
  <c r="J54" i="2"/>
  <c r="J56" i="2" s="1"/>
  <c r="J60" i="2" s="1"/>
  <c r="N54" i="2"/>
  <c r="N56" i="2" s="1"/>
  <c r="N60" i="2" s="1"/>
  <c r="N58" i="2"/>
  <c r="N59" i="2" s="1"/>
  <c r="B62" i="2"/>
  <c r="F62" i="2"/>
  <c r="B63" i="2"/>
  <c r="F63" i="2"/>
  <c r="B64" i="2"/>
  <c r="F64" i="2"/>
  <c r="B65" i="2"/>
  <c r="F65" i="2"/>
  <c r="B66" i="2"/>
  <c r="F66" i="2"/>
  <c r="J67" i="2"/>
  <c r="J69" i="2" s="1"/>
  <c r="N67" i="2"/>
  <c r="N69" i="2" s="1"/>
  <c r="F38" i="2" l="1"/>
  <c r="F40" i="2" s="1"/>
  <c r="B19" i="2"/>
  <c r="B21" i="2" s="1"/>
  <c r="N39" i="2"/>
  <c r="N41" i="2" s="1"/>
  <c r="N29" i="2"/>
  <c r="N25" i="2"/>
  <c r="N24" i="2"/>
  <c r="N27" i="2" s="1"/>
  <c r="N30" i="2" s="1"/>
  <c r="N31" i="2" s="1"/>
  <c r="N32" i="2" s="1"/>
  <c r="J21" i="2"/>
  <c r="J22" i="2" s="1"/>
  <c r="J39" i="2"/>
  <c r="J41" i="2" s="1"/>
  <c r="J20" i="2"/>
  <c r="J26" i="2" s="1"/>
  <c r="F20" i="2"/>
  <c r="F26" i="2" s="1"/>
  <c r="F21" i="2"/>
  <c r="F22" i="2" s="1"/>
  <c r="B38" i="2"/>
  <c r="B40" i="2" s="1"/>
  <c r="J68" i="2"/>
  <c r="N68" i="2"/>
  <c r="B51" i="2"/>
  <c r="B52" i="2" s="1"/>
  <c r="F51" i="2"/>
  <c r="F52" i="2" s="1"/>
  <c r="N61" i="2"/>
  <c r="B67" i="2"/>
  <c r="B69" i="2" s="1"/>
  <c r="F67" i="2"/>
  <c r="F69" i="2" s="1"/>
  <c r="J58" i="2"/>
  <c r="J59" i="2" s="1"/>
  <c r="J61" i="2" s="1"/>
  <c r="F39" i="2" l="1"/>
  <c r="F41" i="2" s="1"/>
  <c r="B22" i="2"/>
  <c r="B24" i="2" s="1"/>
  <c r="B27" i="2" s="1"/>
  <c r="B30" i="2" s="1"/>
  <c r="B39" i="2"/>
  <c r="B41" i="2" s="1"/>
  <c r="B20" i="2"/>
  <c r="B26" i="2"/>
  <c r="J24" i="2"/>
  <c r="J27" i="2" s="1"/>
  <c r="J30" i="2" s="1"/>
  <c r="J31" i="2" s="1"/>
  <c r="J32" i="2" s="1"/>
  <c r="J28" i="2"/>
  <c r="J29" i="2" s="1"/>
  <c r="J25" i="2"/>
  <c r="F28" i="2"/>
  <c r="F29" i="2" s="1"/>
  <c r="F25" i="2"/>
  <c r="F24" i="2"/>
  <c r="F27" i="2" s="1"/>
  <c r="F30" i="2" s="1"/>
  <c r="F31" i="2" s="1"/>
  <c r="F32" i="2" s="1"/>
  <c r="B68" i="2"/>
  <c r="F68" i="2"/>
  <c r="F58" i="2"/>
  <c r="F59" i="2" s="1"/>
  <c r="F61" i="2" s="1"/>
  <c r="B58" i="2"/>
  <c r="B59" i="2" s="1"/>
  <c r="B61" i="2" s="1"/>
  <c r="B28" i="2" l="1"/>
  <c r="B29" i="2" s="1"/>
  <c r="B31" i="2"/>
  <c r="B32" i="2" s="1"/>
  <c r="B25" i="2"/>
</calcChain>
</file>

<file path=xl/sharedStrings.xml><?xml version="1.0" encoding="utf-8"?>
<sst xmlns="http://schemas.openxmlformats.org/spreadsheetml/2006/main" count="226" uniqueCount="44">
  <si>
    <t>cały koszt wynagrodzenia</t>
  </si>
  <si>
    <t>składki ZUS razem</t>
  </si>
  <si>
    <t>suma składek pracodawca</t>
  </si>
  <si>
    <t>FGŚP</t>
  </si>
  <si>
    <t>FP</t>
  </si>
  <si>
    <t>wypadkowe</t>
  </si>
  <si>
    <t>rent.</t>
  </si>
  <si>
    <t>emer.</t>
  </si>
  <si>
    <t>netto</t>
  </si>
  <si>
    <t>pdof US</t>
  </si>
  <si>
    <t>ubez. Zdrowotne</t>
  </si>
  <si>
    <t>zdrowo.wyliczenie</t>
  </si>
  <si>
    <t>zdrow. odl. od podatku</t>
  </si>
  <si>
    <t>podatek naliczony</t>
  </si>
  <si>
    <t>% podatku</t>
  </si>
  <si>
    <t>podst.opod.</t>
  </si>
  <si>
    <t>kup</t>
  </si>
  <si>
    <t xml:space="preserve">podst. zdrow. </t>
  </si>
  <si>
    <t>chor.</t>
  </si>
  <si>
    <t>brutto</t>
  </si>
  <si>
    <t>WARIANT 4:   BEZ UBEZPIECZENIA</t>
  </si>
  <si>
    <t>WARIANT 3:   SKŁADKA ZDROWOTNA</t>
  </si>
  <si>
    <t>WARIANT 2:   BEZ SKŁADKI CHOROBOWEJ</t>
  </si>
  <si>
    <t>WARIANT 1:   PEŁNE OSKŁADKOWANIE</t>
  </si>
  <si>
    <t>PODATEK ZRYCZAŁTOWANY</t>
  </si>
  <si>
    <t>* w pole brutto należy wstawić kwotę wynagrodzenia - pozostałe zobowiązania wyliczą się</t>
  </si>
  <si>
    <t>Emerytalna pracodawcy</t>
  </si>
  <si>
    <t>Rentowa pracodawcy</t>
  </si>
  <si>
    <t>KUP zwykłe</t>
  </si>
  <si>
    <t>Zdrowotna pobrana</t>
  </si>
  <si>
    <t>Wypadkowa</t>
  </si>
  <si>
    <t>Chorobowa</t>
  </si>
  <si>
    <t>Rentowa</t>
  </si>
  <si>
    <t>Emerytalna</t>
  </si>
  <si>
    <t>Ania Kowalska na umowie zleceniu</t>
  </si>
  <si>
    <t>podatek naliczony na dzień 31.12.2021</t>
  </si>
  <si>
    <t>T Składka zdrowotna dzień 31.12.2021</t>
  </si>
  <si>
    <t>TAK</t>
  </si>
  <si>
    <t>NIE</t>
  </si>
  <si>
    <t>netto bez podatku</t>
  </si>
  <si>
    <t>Kalkulator wynagrodzeń dla pracodawcy wg Polskiego Ładu 2.0</t>
  </si>
  <si>
    <t>Obowiązkowe obciążenia:</t>
  </si>
  <si>
    <t>suma skł. pracownik (13,71%)</t>
  </si>
  <si>
    <t>składka zdrowotna dzień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</si>
</sst>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color indexed="12"/>
      <name val="Arial"/>
      <family val="2"/>
      <charset val="238"/>
    </font>
    <font>
      <sz val="20"/>
      <color rgb="FF4F2D7F"/>
      <name val="Arial Black"/>
      <family val="2"/>
      <charset val="238"/>
    </font>
    <font>
      <sz val="11"/>
      <color rgb="FFFF7D1E"/>
      <name val="Arial"/>
      <family val="2"/>
      <charset val="238"/>
    </font>
    <font>
      <sz val="9"/>
      <color rgb="FFFF7D1E"/>
      <name val="Arial Black"/>
      <family val="2"/>
      <charset val="238"/>
    </font>
    <font>
      <sz val="16"/>
      <color rgb="FF4F2D7F"/>
      <name val="Arial Black"/>
      <family val="2"/>
      <charset val="238"/>
    </font>
    <font>
      <b/>
      <sz val="13.5"/>
      <color indexed="12"/>
      <name val="Arial"/>
      <family val="2"/>
      <charset val="238"/>
    </font>
    <font>
      <b/>
      <sz val="12"/>
      <color rgb="FF4F2D7F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rgb="FF4F2D7F"/>
      <name val="Arial"/>
      <family val="2"/>
      <charset val="238"/>
    </font>
    <font>
      <b/>
      <sz val="13.5"/>
      <color rgb="FF4F2D7F"/>
      <name val="Arial"/>
      <family val="2"/>
      <charset val="238"/>
    </font>
    <font>
      <b/>
      <sz val="13.5"/>
      <color theme="1"/>
      <name val="Arial"/>
      <family val="2"/>
      <charset val="238"/>
    </font>
    <font>
      <sz val="9"/>
      <color theme="2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CE9E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4F2D7F"/>
      </top>
      <bottom/>
      <diagonal/>
    </border>
    <border>
      <left/>
      <right/>
      <top/>
      <bottom style="medium">
        <color rgb="FF4F2D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/>
    <xf numFmtId="0" fontId="7" fillId="0" borderId="0" xfId="0" applyFont="1" applyBorder="1"/>
    <xf numFmtId="4" fontId="7" fillId="0" borderId="0" xfId="0" applyNumberFormat="1" applyFont="1" applyBorder="1" applyProtection="1"/>
    <xf numFmtId="0" fontId="7" fillId="0" borderId="0" xfId="0" applyFont="1" applyProtection="1"/>
    <xf numFmtId="0" fontId="7" fillId="0" borderId="0" xfId="0" applyFont="1"/>
    <xf numFmtId="0" fontId="4" fillId="0" borderId="0" xfId="0" applyFont="1" applyProtection="1"/>
    <xf numFmtId="0" fontId="4" fillId="0" borderId="0" xfId="0" applyFont="1" applyFill="1" applyProtection="1"/>
    <xf numFmtId="4" fontId="4" fillId="0" borderId="0" xfId="0" applyNumberFormat="1" applyFont="1"/>
    <xf numFmtId="2" fontId="4" fillId="0" borderId="0" xfId="0" applyNumberFormat="1" applyFont="1" applyProtection="1"/>
    <xf numFmtId="0" fontId="10" fillId="0" borderId="0" xfId="0" applyFont="1" applyBorder="1" applyAlignment="1"/>
    <xf numFmtId="0" fontId="8" fillId="0" borderId="0" xfId="0" applyFont="1" applyBorder="1" applyAlignment="1">
      <alignment vertical="center"/>
    </xf>
    <xf numFmtId="164" fontId="7" fillId="0" borderId="0" xfId="0" applyNumberFormat="1" applyFont="1" applyBorder="1" applyProtection="1"/>
    <xf numFmtId="0" fontId="7" fillId="0" borderId="0" xfId="0" applyFont="1" applyBorder="1" applyProtection="1"/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Border="1"/>
    <xf numFmtId="0" fontId="3" fillId="0" borderId="0" xfId="0" applyFont="1" applyBorder="1"/>
    <xf numFmtId="16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49" fontId="11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Border="1" applyProtection="1"/>
    <xf numFmtId="49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9" fontId="11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Border="1" applyProtection="1"/>
    <xf numFmtId="49" fontId="1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Protection="1"/>
    <xf numFmtId="0" fontId="3" fillId="0" borderId="0" xfId="0" applyFont="1" applyBorder="1" applyProtection="1"/>
    <xf numFmtId="4" fontId="14" fillId="0" borderId="0" xfId="0" applyNumberFormat="1" applyFont="1" applyFill="1" applyBorder="1" applyAlignment="1" applyProtection="1"/>
    <xf numFmtId="0" fontId="9" fillId="0" borderId="0" xfId="0" applyFont="1" applyBorder="1"/>
    <xf numFmtId="164" fontId="3" fillId="2" borderId="0" xfId="0" applyNumberFormat="1" applyFont="1" applyFill="1" applyBorder="1" applyProtection="1"/>
    <xf numFmtId="49" fontId="11" fillId="2" borderId="0" xfId="0" applyNumberFormat="1" applyFont="1" applyFill="1" applyBorder="1" applyProtection="1"/>
    <xf numFmtId="49" fontId="3" fillId="2" borderId="0" xfId="0" applyNumberFormat="1" applyFont="1" applyFill="1" applyBorder="1" applyAlignment="1" applyProtection="1">
      <alignment horizontal="left" vertical="center" wrapText="1"/>
    </xf>
    <xf numFmtId="164" fontId="3" fillId="2" borderId="0" xfId="0" applyNumberFormat="1" applyFont="1" applyFill="1" applyBorder="1" applyAlignment="1" applyProtection="1">
      <alignment horizontal="left" vertical="center" wrapText="1"/>
    </xf>
    <xf numFmtId="49" fontId="3" fillId="2" borderId="0" xfId="0" applyNumberFormat="1" applyFont="1" applyFill="1" applyBorder="1" applyProtection="1"/>
    <xf numFmtId="49" fontId="3" fillId="2" borderId="0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164" fontId="11" fillId="2" borderId="0" xfId="0" applyNumberFormat="1" applyFont="1" applyFill="1" applyBorder="1" applyAlignment="1" applyProtection="1">
      <alignment vertical="center"/>
    </xf>
    <xf numFmtId="49" fontId="13" fillId="2" borderId="0" xfId="0" applyNumberFormat="1" applyFont="1" applyFill="1" applyBorder="1" applyProtection="1"/>
    <xf numFmtId="2" fontId="3" fillId="2" borderId="0" xfId="0" applyNumberFormat="1" applyFont="1" applyFill="1" applyBorder="1" applyProtection="1"/>
    <xf numFmtId="4" fontId="3" fillId="2" borderId="0" xfId="0" applyNumberFormat="1" applyFont="1" applyFill="1" applyBorder="1" applyProtection="1"/>
    <xf numFmtId="4" fontId="3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" fillId="2" borderId="0" xfId="0" applyNumberFormat="1" applyFont="1" applyFill="1" applyBorder="1" applyProtection="1">
      <protection hidden="1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4" fontId="11" fillId="2" borderId="0" xfId="0" applyNumberFormat="1" applyFont="1" applyFill="1" applyBorder="1" applyAlignment="1" applyProtection="1">
      <alignment vertical="center"/>
      <protection hidden="1"/>
    </xf>
    <xf numFmtId="4" fontId="11" fillId="2" borderId="0" xfId="0" applyNumberFormat="1" applyFont="1" applyFill="1" applyBorder="1" applyProtection="1">
      <protection hidden="1"/>
    </xf>
    <xf numFmtId="4" fontId="3" fillId="2" borderId="0" xfId="0" applyNumberFormat="1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horizontal="right" vertical="center" wrapText="1"/>
    </xf>
    <xf numFmtId="164" fontId="16" fillId="0" borderId="0" xfId="0" applyNumberFormat="1" applyFont="1" applyBorder="1" applyProtection="1"/>
    <xf numFmtId="4" fontId="17" fillId="0" borderId="0" xfId="0" applyNumberFormat="1" applyFont="1" applyBorder="1" applyProtection="1"/>
    <xf numFmtId="4" fontId="4" fillId="0" borderId="0" xfId="0" applyNumberFormat="1" applyFont="1" applyBorder="1" applyProtection="1"/>
    <xf numFmtId="4" fontId="3" fillId="0" borderId="0" xfId="0" applyNumberFormat="1" applyFont="1" applyBorder="1" applyProtection="1"/>
    <xf numFmtId="4" fontId="3" fillId="2" borderId="0" xfId="0" applyNumberFormat="1" applyFont="1" applyFill="1" applyBorder="1" applyAlignment="1" applyProtection="1">
      <alignment vertical="center"/>
      <protection locked="0"/>
    </xf>
    <xf numFmtId="4" fontId="19" fillId="0" borderId="0" xfId="0" applyNumberFormat="1" applyFont="1" applyFill="1" applyBorder="1" applyAlignment="1" applyProtection="1"/>
    <xf numFmtId="0" fontId="21" fillId="0" borderId="0" xfId="0" applyFont="1" applyFill="1" applyProtection="1"/>
    <xf numFmtId="0" fontId="22" fillId="0" borderId="0" xfId="0" applyFont="1" applyBorder="1"/>
    <xf numFmtId="0" fontId="21" fillId="0" borderId="0" xfId="0" applyFont="1"/>
    <xf numFmtId="49" fontId="20" fillId="2" borderId="1" xfId="0" applyNumberFormat="1" applyFont="1" applyFill="1" applyBorder="1" applyAlignment="1" applyProtection="1">
      <alignment horizontal="center" vertical="center" wrapText="1"/>
    </xf>
    <xf numFmtId="10" fontId="7" fillId="0" borderId="0" xfId="0" applyNumberFormat="1" applyFont="1" applyBorder="1" applyAlignment="1" applyProtection="1">
      <alignment vertical="center"/>
    </xf>
    <xf numFmtId="10" fontId="13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10" fontId="13" fillId="2" borderId="0" xfId="0" applyNumberFormat="1" applyFont="1" applyFill="1" applyBorder="1" applyAlignment="1" applyProtection="1">
      <alignment horizontal="center" vertical="center"/>
    </xf>
    <xf numFmtId="10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 wrapText="1"/>
    </xf>
    <xf numFmtId="0" fontId="6" fillId="0" borderId="0" xfId="0" applyFont="1" applyBorder="1" applyAlignme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/>
    </xf>
    <xf numFmtId="4" fontId="7" fillId="2" borderId="2" xfId="0" applyNumberFormat="1" applyFont="1" applyFill="1" applyBorder="1" applyAlignment="1" applyProtection="1">
      <alignment horizontal="center" vertical="center"/>
      <protection locked="0"/>
    </xf>
    <xf numFmtId="10" fontId="1" fillId="2" borderId="2" xfId="0" applyNumberFormat="1" applyFont="1" applyFill="1" applyBorder="1" applyAlignment="1" applyProtection="1">
      <alignment horizontal="center" vertical="center"/>
    </xf>
    <xf numFmtId="10" fontId="7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25" fillId="0" borderId="0" xfId="0" applyFont="1" applyBorder="1"/>
    <xf numFmtId="4" fontId="11" fillId="3" borderId="3" xfId="0" applyNumberFormat="1" applyFont="1" applyFill="1" applyBorder="1" applyProtection="1">
      <protection locked="0"/>
    </xf>
    <xf numFmtId="10" fontId="26" fillId="2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13" fillId="2" borderId="0" xfId="0" applyNumberFormat="1" applyFont="1" applyFill="1" applyBorder="1" applyProtection="1">
      <protection hidden="1"/>
    </xf>
    <xf numFmtId="4" fontId="13" fillId="0" borderId="0" xfId="0" applyNumberFormat="1" applyFont="1" applyFill="1" applyBorder="1" applyProtection="1"/>
    <xf numFmtId="0" fontId="21" fillId="0" borderId="0" xfId="0" applyFont="1" applyProtection="1"/>
    <xf numFmtId="4" fontId="29" fillId="2" borderId="0" xfId="0" applyNumberFormat="1" applyFont="1" applyFill="1" applyBorder="1" applyProtection="1">
      <protection hidden="1"/>
    </xf>
    <xf numFmtId="49" fontId="29" fillId="2" borderId="0" xfId="0" applyNumberFormat="1" applyFont="1" applyFill="1" applyBorder="1" applyProtection="1"/>
    <xf numFmtId="164" fontId="29" fillId="2" borderId="0" xfId="0" applyNumberFormat="1" applyFont="1" applyFill="1" applyBorder="1" applyProtection="1"/>
    <xf numFmtId="4" fontId="29" fillId="0" borderId="0" xfId="0" applyNumberFormat="1" applyFont="1" applyFill="1" applyBorder="1" applyProtection="1"/>
    <xf numFmtId="49" fontId="29" fillId="0" borderId="0" xfId="0" applyNumberFormat="1" applyFont="1" applyFill="1" applyBorder="1" applyProtection="1"/>
    <xf numFmtId="0" fontId="29" fillId="0" borderId="0" xfId="0" applyFont="1" applyBorder="1"/>
    <xf numFmtId="49" fontId="29" fillId="2" borderId="0" xfId="0" applyNumberFormat="1" applyFont="1" applyFill="1" applyBorder="1" applyAlignment="1" applyProtection="1">
      <alignment vertical="center"/>
    </xf>
    <xf numFmtId="49" fontId="29" fillId="0" borderId="0" xfId="0" applyNumberFormat="1" applyFont="1" applyFill="1" applyBorder="1" applyAlignment="1" applyProtection="1">
      <alignment vertical="center"/>
    </xf>
    <xf numFmtId="9" fontId="11" fillId="0" borderId="3" xfId="0" applyNumberFormat="1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/>
    <xf numFmtId="0" fontId="18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CE9E6"/>
      <color rgb="FFCBC4BC"/>
      <color rgb="FF4F2D7F"/>
      <color rgb="FFFF7D1E"/>
      <color rgb="FFF2E9E6"/>
      <color rgb="FF9581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555626</xdr:colOff>
      <xdr:row>1</xdr:row>
      <xdr:rowOff>419659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49551" cy="1054658"/>
        </a:xfrm>
        <a:prstGeom prst="rect">
          <a:avLst/>
        </a:prstGeom>
      </xdr:spPr>
    </xdr:pic>
    <xdr:clientData/>
  </xdr:twoCellAnchor>
  <xdr:twoCellAnchor editAs="oneCell">
    <xdr:from>
      <xdr:col>13</xdr:col>
      <xdr:colOff>798708</xdr:colOff>
      <xdr:row>3</xdr:row>
      <xdr:rowOff>348437</xdr:rowOff>
    </xdr:from>
    <xdr:to>
      <xdr:col>15</xdr:col>
      <xdr:colOff>187356</xdr:colOff>
      <xdr:row>7</xdr:row>
      <xdr:rowOff>111331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3663" y="1993664"/>
          <a:ext cx="1453495" cy="1453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"/>
  <sheetViews>
    <sheetView showGridLines="0" tabSelected="1" topLeftCell="B1" zoomScale="85" zoomScaleNormal="85" zoomScaleSheetLayoutView="70" workbookViewId="0">
      <selection activeCell="Q3" sqref="Q3"/>
    </sheetView>
  </sheetViews>
  <sheetFormatPr defaultRowHeight="13.8" x14ac:dyDescent="0.25"/>
  <cols>
    <col min="1" max="1" width="4.88671875" style="1" hidden="1" customWidth="1"/>
    <col min="2" max="3" width="15.5546875" style="1" customWidth="1"/>
    <col min="4" max="4" width="19.33203125" style="1" customWidth="1"/>
    <col min="5" max="5" width="17.44140625" style="1" customWidth="1"/>
    <col min="6" max="7" width="15.5546875" style="1" customWidth="1"/>
    <col min="8" max="8" width="24" style="1" customWidth="1"/>
    <col min="9" max="9" width="10.6640625" style="1" customWidth="1"/>
    <col min="10" max="11" width="15.5546875" style="1" customWidth="1"/>
    <col min="12" max="12" width="18.109375" style="1" customWidth="1"/>
    <col min="13" max="13" width="8.6640625" style="1"/>
    <col min="14" max="16" width="15.5546875" style="1" customWidth="1"/>
    <col min="17" max="255" width="8.6640625" style="1"/>
    <col min="256" max="256" width="4.88671875" style="1" customWidth="1"/>
    <col min="257" max="257" width="13.109375" style="1" customWidth="1"/>
    <col min="258" max="258" width="12.5546875" style="1" customWidth="1"/>
    <col min="259" max="259" width="18" style="1" customWidth="1"/>
    <col min="260" max="261" width="12.5546875" style="1" customWidth="1"/>
    <col min="262" max="262" width="18" style="1" customWidth="1"/>
    <col min="263" max="263" width="12.5546875" style="1" customWidth="1"/>
    <col min="264" max="264" width="29.6640625" style="1" customWidth="1"/>
    <col min="265" max="511" width="8.6640625" style="1"/>
    <col min="512" max="512" width="4.88671875" style="1" customWidth="1"/>
    <col min="513" max="513" width="13.109375" style="1" customWidth="1"/>
    <col min="514" max="514" width="12.5546875" style="1" customWidth="1"/>
    <col min="515" max="515" width="18" style="1" customWidth="1"/>
    <col min="516" max="517" width="12.5546875" style="1" customWidth="1"/>
    <col min="518" max="518" width="18" style="1" customWidth="1"/>
    <col min="519" max="519" width="12.5546875" style="1" customWidth="1"/>
    <col min="520" max="520" width="29.6640625" style="1" customWidth="1"/>
    <col min="521" max="767" width="8.6640625" style="1"/>
    <col min="768" max="768" width="4.88671875" style="1" customWidth="1"/>
    <col min="769" max="769" width="13.109375" style="1" customWidth="1"/>
    <col min="770" max="770" width="12.5546875" style="1" customWidth="1"/>
    <col min="771" max="771" width="18" style="1" customWidth="1"/>
    <col min="772" max="773" width="12.5546875" style="1" customWidth="1"/>
    <col min="774" max="774" width="18" style="1" customWidth="1"/>
    <col min="775" max="775" width="12.5546875" style="1" customWidth="1"/>
    <col min="776" max="776" width="29.6640625" style="1" customWidth="1"/>
    <col min="777" max="1023" width="8.6640625" style="1"/>
    <col min="1024" max="1024" width="4.88671875" style="1" customWidth="1"/>
    <col min="1025" max="1025" width="13.109375" style="1" customWidth="1"/>
    <col min="1026" max="1026" width="12.5546875" style="1" customWidth="1"/>
    <col min="1027" max="1027" width="18" style="1" customWidth="1"/>
    <col min="1028" max="1029" width="12.5546875" style="1" customWidth="1"/>
    <col min="1030" max="1030" width="18" style="1" customWidth="1"/>
    <col min="1031" max="1031" width="12.5546875" style="1" customWidth="1"/>
    <col min="1032" max="1032" width="29.6640625" style="1" customWidth="1"/>
    <col min="1033" max="1279" width="8.6640625" style="1"/>
    <col min="1280" max="1280" width="4.88671875" style="1" customWidth="1"/>
    <col min="1281" max="1281" width="13.109375" style="1" customWidth="1"/>
    <col min="1282" max="1282" width="12.5546875" style="1" customWidth="1"/>
    <col min="1283" max="1283" width="18" style="1" customWidth="1"/>
    <col min="1284" max="1285" width="12.5546875" style="1" customWidth="1"/>
    <col min="1286" max="1286" width="18" style="1" customWidth="1"/>
    <col min="1287" max="1287" width="12.5546875" style="1" customWidth="1"/>
    <col min="1288" max="1288" width="29.6640625" style="1" customWidth="1"/>
    <col min="1289" max="1535" width="8.6640625" style="1"/>
    <col min="1536" max="1536" width="4.88671875" style="1" customWidth="1"/>
    <col min="1537" max="1537" width="13.109375" style="1" customWidth="1"/>
    <col min="1538" max="1538" width="12.5546875" style="1" customWidth="1"/>
    <col min="1539" max="1539" width="18" style="1" customWidth="1"/>
    <col min="1540" max="1541" width="12.5546875" style="1" customWidth="1"/>
    <col min="1542" max="1542" width="18" style="1" customWidth="1"/>
    <col min="1543" max="1543" width="12.5546875" style="1" customWidth="1"/>
    <col min="1544" max="1544" width="29.6640625" style="1" customWidth="1"/>
    <col min="1545" max="1791" width="8.6640625" style="1"/>
    <col min="1792" max="1792" width="4.88671875" style="1" customWidth="1"/>
    <col min="1793" max="1793" width="13.109375" style="1" customWidth="1"/>
    <col min="1794" max="1794" width="12.5546875" style="1" customWidth="1"/>
    <col min="1795" max="1795" width="18" style="1" customWidth="1"/>
    <col min="1796" max="1797" width="12.5546875" style="1" customWidth="1"/>
    <col min="1798" max="1798" width="18" style="1" customWidth="1"/>
    <col min="1799" max="1799" width="12.5546875" style="1" customWidth="1"/>
    <col min="1800" max="1800" width="29.6640625" style="1" customWidth="1"/>
    <col min="1801" max="2047" width="8.6640625" style="1"/>
    <col min="2048" max="2048" width="4.88671875" style="1" customWidth="1"/>
    <col min="2049" max="2049" width="13.109375" style="1" customWidth="1"/>
    <col min="2050" max="2050" width="12.5546875" style="1" customWidth="1"/>
    <col min="2051" max="2051" width="18" style="1" customWidth="1"/>
    <col min="2052" max="2053" width="12.5546875" style="1" customWidth="1"/>
    <col min="2054" max="2054" width="18" style="1" customWidth="1"/>
    <col min="2055" max="2055" width="12.5546875" style="1" customWidth="1"/>
    <col min="2056" max="2056" width="29.6640625" style="1" customWidth="1"/>
    <col min="2057" max="2303" width="8.6640625" style="1"/>
    <col min="2304" max="2304" width="4.88671875" style="1" customWidth="1"/>
    <col min="2305" max="2305" width="13.109375" style="1" customWidth="1"/>
    <col min="2306" max="2306" width="12.5546875" style="1" customWidth="1"/>
    <col min="2307" max="2307" width="18" style="1" customWidth="1"/>
    <col min="2308" max="2309" width="12.5546875" style="1" customWidth="1"/>
    <col min="2310" max="2310" width="18" style="1" customWidth="1"/>
    <col min="2311" max="2311" width="12.5546875" style="1" customWidth="1"/>
    <col min="2312" max="2312" width="29.6640625" style="1" customWidth="1"/>
    <col min="2313" max="2559" width="8.6640625" style="1"/>
    <col min="2560" max="2560" width="4.88671875" style="1" customWidth="1"/>
    <col min="2561" max="2561" width="13.109375" style="1" customWidth="1"/>
    <col min="2562" max="2562" width="12.5546875" style="1" customWidth="1"/>
    <col min="2563" max="2563" width="18" style="1" customWidth="1"/>
    <col min="2564" max="2565" width="12.5546875" style="1" customWidth="1"/>
    <col min="2566" max="2566" width="18" style="1" customWidth="1"/>
    <col min="2567" max="2567" width="12.5546875" style="1" customWidth="1"/>
    <col min="2568" max="2568" width="29.6640625" style="1" customWidth="1"/>
    <col min="2569" max="2815" width="8.6640625" style="1"/>
    <col min="2816" max="2816" width="4.88671875" style="1" customWidth="1"/>
    <col min="2817" max="2817" width="13.109375" style="1" customWidth="1"/>
    <col min="2818" max="2818" width="12.5546875" style="1" customWidth="1"/>
    <col min="2819" max="2819" width="18" style="1" customWidth="1"/>
    <col min="2820" max="2821" width="12.5546875" style="1" customWidth="1"/>
    <col min="2822" max="2822" width="18" style="1" customWidth="1"/>
    <col min="2823" max="2823" width="12.5546875" style="1" customWidth="1"/>
    <col min="2824" max="2824" width="29.6640625" style="1" customWidth="1"/>
    <col min="2825" max="3071" width="8.6640625" style="1"/>
    <col min="3072" max="3072" width="4.88671875" style="1" customWidth="1"/>
    <col min="3073" max="3073" width="13.109375" style="1" customWidth="1"/>
    <col min="3074" max="3074" width="12.5546875" style="1" customWidth="1"/>
    <col min="3075" max="3075" width="18" style="1" customWidth="1"/>
    <col min="3076" max="3077" width="12.5546875" style="1" customWidth="1"/>
    <col min="3078" max="3078" width="18" style="1" customWidth="1"/>
    <col min="3079" max="3079" width="12.5546875" style="1" customWidth="1"/>
    <col min="3080" max="3080" width="29.6640625" style="1" customWidth="1"/>
    <col min="3081" max="3327" width="8.6640625" style="1"/>
    <col min="3328" max="3328" width="4.88671875" style="1" customWidth="1"/>
    <col min="3329" max="3329" width="13.109375" style="1" customWidth="1"/>
    <col min="3330" max="3330" width="12.5546875" style="1" customWidth="1"/>
    <col min="3331" max="3331" width="18" style="1" customWidth="1"/>
    <col min="3332" max="3333" width="12.5546875" style="1" customWidth="1"/>
    <col min="3334" max="3334" width="18" style="1" customWidth="1"/>
    <col min="3335" max="3335" width="12.5546875" style="1" customWidth="1"/>
    <col min="3336" max="3336" width="29.6640625" style="1" customWidth="1"/>
    <col min="3337" max="3583" width="8.6640625" style="1"/>
    <col min="3584" max="3584" width="4.88671875" style="1" customWidth="1"/>
    <col min="3585" max="3585" width="13.109375" style="1" customWidth="1"/>
    <col min="3586" max="3586" width="12.5546875" style="1" customWidth="1"/>
    <col min="3587" max="3587" width="18" style="1" customWidth="1"/>
    <col min="3588" max="3589" width="12.5546875" style="1" customWidth="1"/>
    <col min="3590" max="3590" width="18" style="1" customWidth="1"/>
    <col min="3591" max="3591" width="12.5546875" style="1" customWidth="1"/>
    <col min="3592" max="3592" width="29.6640625" style="1" customWidth="1"/>
    <col min="3593" max="3839" width="8.6640625" style="1"/>
    <col min="3840" max="3840" width="4.88671875" style="1" customWidth="1"/>
    <col min="3841" max="3841" width="13.109375" style="1" customWidth="1"/>
    <col min="3842" max="3842" width="12.5546875" style="1" customWidth="1"/>
    <col min="3843" max="3843" width="18" style="1" customWidth="1"/>
    <col min="3844" max="3845" width="12.5546875" style="1" customWidth="1"/>
    <col min="3846" max="3846" width="18" style="1" customWidth="1"/>
    <col min="3847" max="3847" width="12.5546875" style="1" customWidth="1"/>
    <col min="3848" max="3848" width="29.6640625" style="1" customWidth="1"/>
    <col min="3849" max="4095" width="8.6640625" style="1"/>
    <col min="4096" max="4096" width="4.88671875" style="1" customWidth="1"/>
    <col min="4097" max="4097" width="13.109375" style="1" customWidth="1"/>
    <col min="4098" max="4098" width="12.5546875" style="1" customWidth="1"/>
    <col min="4099" max="4099" width="18" style="1" customWidth="1"/>
    <col min="4100" max="4101" width="12.5546875" style="1" customWidth="1"/>
    <col min="4102" max="4102" width="18" style="1" customWidth="1"/>
    <col min="4103" max="4103" width="12.5546875" style="1" customWidth="1"/>
    <col min="4104" max="4104" width="29.6640625" style="1" customWidth="1"/>
    <col min="4105" max="4351" width="8.6640625" style="1"/>
    <col min="4352" max="4352" width="4.88671875" style="1" customWidth="1"/>
    <col min="4353" max="4353" width="13.109375" style="1" customWidth="1"/>
    <col min="4354" max="4354" width="12.5546875" style="1" customWidth="1"/>
    <col min="4355" max="4355" width="18" style="1" customWidth="1"/>
    <col min="4356" max="4357" width="12.5546875" style="1" customWidth="1"/>
    <col min="4358" max="4358" width="18" style="1" customWidth="1"/>
    <col min="4359" max="4359" width="12.5546875" style="1" customWidth="1"/>
    <col min="4360" max="4360" width="29.6640625" style="1" customWidth="1"/>
    <col min="4361" max="4607" width="8.6640625" style="1"/>
    <col min="4608" max="4608" width="4.88671875" style="1" customWidth="1"/>
    <col min="4609" max="4609" width="13.109375" style="1" customWidth="1"/>
    <col min="4610" max="4610" width="12.5546875" style="1" customWidth="1"/>
    <col min="4611" max="4611" width="18" style="1" customWidth="1"/>
    <col min="4612" max="4613" width="12.5546875" style="1" customWidth="1"/>
    <col min="4614" max="4614" width="18" style="1" customWidth="1"/>
    <col min="4615" max="4615" width="12.5546875" style="1" customWidth="1"/>
    <col min="4616" max="4616" width="29.6640625" style="1" customWidth="1"/>
    <col min="4617" max="4863" width="8.6640625" style="1"/>
    <col min="4864" max="4864" width="4.88671875" style="1" customWidth="1"/>
    <col min="4865" max="4865" width="13.109375" style="1" customWidth="1"/>
    <col min="4866" max="4866" width="12.5546875" style="1" customWidth="1"/>
    <col min="4867" max="4867" width="18" style="1" customWidth="1"/>
    <col min="4868" max="4869" width="12.5546875" style="1" customWidth="1"/>
    <col min="4870" max="4870" width="18" style="1" customWidth="1"/>
    <col min="4871" max="4871" width="12.5546875" style="1" customWidth="1"/>
    <col min="4872" max="4872" width="29.6640625" style="1" customWidth="1"/>
    <col min="4873" max="5119" width="8.6640625" style="1"/>
    <col min="5120" max="5120" width="4.88671875" style="1" customWidth="1"/>
    <col min="5121" max="5121" width="13.109375" style="1" customWidth="1"/>
    <col min="5122" max="5122" width="12.5546875" style="1" customWidth="1"/>
    <col min="5123" max="5123" width="18" style="1" customWidth="1"/>
    <col min="5124" max="5125" width="12.5546875" style="1" customWidth="1"/>
    <col min="5126" max="5126" width="18" style="1" customWidth="1"/>
    <col min="5127" max="5127" width="12.5546875" style="1" customWidth="1"/>
    <col min="5128" max="5128" width="29.6640625" style="1" customWidth="1"/>
    <col min="5129" max="5375" width="8.6640625" style="1"/>
    <col min="5376" max="5376" width="4.88671875" style="1" customWidth="1"/>
    <col min="5377" max="5377" width="13.109375" style="1" customWidth="1"/>
    <col min="5378" max="5378" width="12.5546875" style="1" customWidth="1"/>
    <col min="5379" max="5379" width="18" style="1" customWidth="1"/>
    <col min="5380" max="5381" width="12.5546875" style="1" customWidth="1"/>
    <col min="5382" max="5382" width="18" style="1" customWidth="1"/>
    <col min="5383" max="5383" width="12.5546875" style="1" customWidth="1"/>
    <col min="5384" max="5384" width="29.6640625" style="1" customWidth="1"/>
    <col min="5385" max="5631" width="8.6640625" style="1"/>
    <col min="5632" max="5632" width="4.88671875" style="1" customWidth="1"/>
    <col min="5633" max="5633" width="13.109375" style="1" customWidth="1"/>
    <col min="5634" max="5634" width="12.5546875" style="1" customWidth="1"/>
    <col min="5635" max="5635" width="18" style="1" customWidth="1"/>
    <col min="5636" max="5637" width="12.5546875" style="1" customWidth="1"/>
    <col min="5638" max="5638" width="18" style="1" customWidth="1"/>
    <col min="5639" max="5639" width="12.5546875" style="1" customWidth="1"/>
    <col min="5640" max="5640" width="29.6640625" style="1" customWidth="1"/>
    <col min="5641" max="5887" width="8.6640625" style="1"/>
    <col min="5888" max="5888" width="4.88671875" style="1" customWidth="1"/>
    <col min="5889" max="5889" width="13.109375" style="1" customWidth="1"/>
    <col min="5890" max="5890" width="12.5546875" style="1" customWidth="1"/>
    <col min="5891" max="5891" width="18" style="1" customWidth="1"/>
    <col min="5892" max="5893" width="12.5546875" style="1" customWidth="1"/>
    <col min="5894" max="5894" width="18" style="1" customWidth="1"/>
    <col min="5895" max="5895" width="12.5546875" style="1" customWidth="1"/>
    <col min="5896" max="5896" width="29.6640625" style="1" customWidth="1"/>
    <col min="5897" max="6143" width="8.6640625" style="1"/>
    <col min="6144" max="6144" width="4.88671875" style="1" customWidth="1"/>
    <col min="6145" max="6145" width="13.109375" style="1" customWidth="1"/>
    <col min="6146" max="6146" width="12.5546875" style="1" customWidth="1"/>
    <col min="6147" max="6147" width="18" style="1" customWidth="1"/>
    <col min="6148" max="6149" width="12.5546875" style="1" customWidth="1"/>
    <col min="6150" max="6150" width="18" style="1" customWidth="1"/>
    <col min="6151" max="6151" width="12.5546875" style="1" customWidth="1"/>
    <col min="6152" max="6152" width="29.6640625" style="1" customWidth="1"/>
    <col min="6153" max="6399" width="8.6640625" style="1"/>
    <col min="6400" max="6400" width="4.88671875" style="1" customWidth="1"/>
    <col min="6401" max="6401" width="13.109375" style="1" customWidth="1"/>
    <col min="6402" max="6402" width="12.5546875" style="1" customWidth="1"/>
    <col min="6403" max="6403" width="18" style="1" customWidth="1"/>
    <col min="6404" max="6405" width="12.5546875" style="1" customWidth="1"/>
    <col min="6406" max="6406" width="18" style="1" customWidth="1"/>
    <col min="6407" max="6407" width="12.5546875" style="1" customWidth="1"/>
    <col min="6408" max="6408" width="29.6640625" style="1" customWidth="1"/>
    <col min="6409" max="6655" width="8.6640625" style="1"/>
    <col min="6656" max="6656" width="4.88671875" style="1" customWidth="1"/>
    <col min="6657" max="6657" width="13.109375" style="1" customWidth="1"/>
    <col min="6658" max="6658" width="12.5546875" style="1" customWidth="1"/>
    <col min="6659" max="6659" width="18" style="1" customWidth="1"/>
    <col min="6660" max="6661" width="12.5546875" style="1" customWidth="1"/>
    <col min="6662" max="6662" width="18" style="1" customWidth="1"/>
    <col min="6663" max="6663" width="12.5546875" style="1" customWidth="1"/>
    <col min="6664" max="6664" width="29.6640625" style="1" customWidth="1"/>
    <col min="6665" max="6911" width="8.6640625" style="1"/>
    <col min="6912" max="6912" width="4.88671875" style="1" customWidth="1"/>
    <col min="6913" max="6913" width="13.109375" style="1" customWidth="1"/>
    <col min="6914" max="6914" width="12.5546875" style="1" customWidth="1"/>
    <col min="6915" max="6915" width="18" style="1" customWidth="1"/>
    <col min="6916" max="6917" width="12.5546875" style="1" customWidth="1"/>
    <col min="6918" max="6918" width="18" style="1" customWidth="1"/>
    <col min="6919" max="6919" width="12.5546875" style="1" customWidth="1"/>
    <col min="6920" max="6920" width="29.6640625" style="1" customWidth="1"/>
    <col min="6921" max="7167" width="8.6640625" style="1"/>
    <col min="7168" max="7168" width="4.88671875" style="1" customWidth="1"/>
    <col min="7169" max="7169" width="13.109375" style="1" customWidth="1"/>
    <col min="7170" max="7170" width="12.5546875" style="1" customWidth="1"/>
    <col min="7171" max="7171" width="18" style="1" customWidth="1"/>
    <col min="7172" max="7173" width="12.5546875" style="1" customWidth="1"/>
    <col min="7174" max="7174" width="18" style="1" customWidth="1"/>
    <col min="7175" max="7175" width="12.5546875" style="1" customWidth="1"/>
    <col min="7176" max="7176" width="29.6640625" style="1" customWidth="1"/>
    <col min="7177" max="7423" width="8.6640625" style="1"/>
    <col min="7424" max="7424" width="4.88671875" style="1" customWidth="1"/>
    <col min="7425" max="7425" width="13.109375" style="1" customWidth="1"/>
    <col min="7426" max="7426" width="12.5546875" style="1" customWidth="1"/>
    <col min="7427" max="7427" width="18" style="1" customWidth="1"/>
    <col min="7428" max="7429" width="12.5546875" style="1" customWidth="1"/>
    <col min="7430" max="7430" width="18" style="1" customWidth="1"/>
    <col min="7431" max="7431" width="12.5546875" style="1" customWidth="1"/>
    <col min="7432" max="7432" width="29.6640625" style="1" customWidth="1"/>
    <col min="7433" max="7679" width="8.6640625" style="1"/>
    <col min="7680" max="7680" width="4.88671875" style="1" customWidth="1"/>
    <col min="7681" max="7681" width="13.109375" style="1" customWidth="1"/>
    <col min="7682" max="7682" width="12.5546875" style="1" customWidth="1"/>
    <col min="7683" max="7683" width="18" style="1" customWidth="1"/>
    <col min="7684" max="7685" width="12.5546875" style="1" customWidth="1"/>
    <col min="7686" max="7686" width="18" style="1" customWidth="1"/>
    <col min="7687" max="7687" width="12.5546875" style="1" customWidth="1"/>
    <col min="7688" max="7688" width="29.6640625" style="1" customWidth="1"/>
    <col min="7689" max="7935" width="8.6640625" style="1"/>
    <col min="7936" max="7936" width="4.88671875" style="1" customWidth="1"/>
    <col min="7937" max="7937" width="13.109375" style="1" customWidth="1"/>
    <col min="7938" max="7938" width="12.5546875" style="1" customWidth="1"/>
    <col min="7939" max="7939" width="18" style="1" customWidth="1"/>
    <col min="7940" max="7941" width="12.5546875" style="1" customWidth="1"/>
    <col min="7942" max="7942" width="18" style="1" customWidth="1"/>
    <col min="7943" max="7943" width="12.5546875" style="1" customWidth="1"/>
    <col min="7944" max="7944" width="29.6640625" style="1" customWidth="1"/>
    <col min="7945" max="8191" width="8.6640625" style="1"/>
    <col min="8192" max="8192" width="4.88671875" style="1" customWidth="1"/>
    <col min="8193" max="8193" width="13.109375" style="1" customWidth="1"/>
    <col min="8194" max="8194" width="12.5546875" style="1" customWidth="1"/>
    <col min="8195" max="8195" width="18" style="1" customWidth="1"/>
    <col min="8196" max="8197" width="12.5546875" style="1" customWidth="1"/>
    <col min="8198" max="8198" width="18" style="1" customWidth="1"/>
    <col min="8199" max="8199" width="12.5546875" style="1" customWidth="1"/>
    <col min="8200" max="8200" width="29.6640625" style="1" customWidth="1"/>
    <col min="8201" max="8447" width="8.6640625" style="1"/>
    <col min="8448" max="8448" width="4.88671875" style="1" customWidth="1"/>
    <col min="8449" max="8449" width="13.109375" style="1" customWidth="1"/>
    <col min="8450" max="8450" width="12.5546875" style="1" customWidth="1"/>
    <col min="8451" max="8451" width="18" style="1" customWidth="1"/>
    <col min="8452" max="8453" width="12.5546875" style="1" customWidth="1"/>
    <col min="8454" max="8454" width="18" style="1" customWidth="1"/>
    <col min="8455" max="8455" width="12.5546875" style="1" customWidth="1"/>
    <col min="8456" max="8456" width="29.6640625" style="1" customWidth="1"/>
    <col min="8457" max="8703" width="8.6640625" style="1"/>
    <col min="8704" max="8704" width="4.88671875" style="1" customWidth="1"/>
    <col min="8705" max="8705" width="13.109375" style="1" customWidth="1"/>
    <col min="8706" max="8706" width="12.5546875" style="1" customWidth="1"/>
    <col min="8707" max="8707" width="18" style="1" customWidth="1"/>
    <col min="8708" max="8709" width="12.5546875" style="1" customWidth="1"/>
    <col min="8710" max="8710" width="18" style="1" customWidth="1"/>
    <col min="8711" max="8711" width="12.5546875" style="1" customWidth="1"/>
    <col min="8712" max="8712" width="29.6640625" style="1" customWidth="1"/>
    <col min="8713" max="8959" width="8.6640625" style="1"/>
    <col min="8960" max="8960" width="4.88671875" style="1" customWidth="1"/>
    <col min="8961" max="8961" width="13.109375" style="1" customWidth="1"/>
    <col min="8962" max="8962" width="12.5546875" style="1" customWidth="1"/>
    <col min="8963" max="8963" width="18" style="1" customWidth="1"/>
    <col min="8964" max="8965" width="12.5546875" style="1" customWidth="1"/>
    <col min="8966" max="8966" width="18" style="1" customWidth="1"/>
    <col min="8967" max="8967" width="12.5546875" style="1" customWidth="1"/>
    <col min="8968" max="8968" width="29.6640625" style="1" customWidth="1"/>
    <col min="8969" max="9215" width="8.6640625" style="1"/>
    <col min="9216" max="9216" width="4.88671875" style="1" customWidth="1"/>
    <col min="9217" max="9217" width="13.109375" style="1" customWidth="1"/>
    <col min="9218" max="9218" width="12.5546875" style="1" customWidth="1"/>
    <col min="9219" max="9219" width="18" style="1" customWidth="1"/>
    <col min="9220" max="9221" width="12.5546875" style="1" customWidth="1"/>
    <col min="9222" max="9222" width="18" style="1" customWidth="1"/>
    <col min="9223" max="9223" width="12.5546875" style="1" customWidth="1"/>
    <col min="9224" max="9224" width="29.6640625" style="1" customWidth="1"/>
    <col min="9225" max="9471" width="8.6640625" style="1"/>
    <col min="9472" max="9472" width="4.88671875" style="1" customWidth="1"/>
    <col min="9473" max="9473" width="13.109375" style="1" customWidth="1"/>
    <col min="9474" max="9474" width="12.5546875" style="1" customWidth="1"/>
    <col min="9475" max="9475" width="18" style="1" customWidth="1"/>
    <col min="9476" max="9477" width="12.5546875" style="1" customWidth="1"/>
    <col min="9478" max="9478" width="18" style="1" customWidth="1"/>
    <col min="9479" max="9479" width="12.5546875" style="1" customWidth="1"/>
    <col min="9480" max="9480" width="29.6640625" style="1" customWidth="1"/>
    <col min="9481" max="9727" width="8.6640625" style="1"/>
    <col min="9728" max="9728" width="4.88671875" style="1" customWidth="1"/>
    <col min="9729" max="9729" width="13.109375" style="1" customWidth="1"/>
    <col min="9730" max="9730" width="12.5546875" style="1" customWidth="1"/>
    <col min="9731" max="9731" width="18" style="1" customWidth="1"/>
    <col min="9732" max="9733" width="12.5546875" style="1" customWidth="1"/>
    <col min="9734" max="9734" width="18" style="1" customWidth="1"/>
    <col min="9735" max="9735" width="12.5546875" style="1" customWidth="1"/>
    <col min="9736" max="9736" width="29.6640625" style="1" customWidth="1"/>
    <col min="9737" max="9983" width="8.6640625" style="1"/>
    <col min="9984" max="9984" width="4.88671875" style="1" customWidth="1"/>
    <col min="9985" max="9985" width="13.109375" style="1" customWidth="1"/>
    <col min="9986" max="9986" width="12.5546875" style="1" customWidth="1"/>
    <col min="9987" max="9987" width="18" style="1" customWidth="1"/>
    <col min="9988" max="9989" width="12.5546875" style="1" customWidth="1"/>
    <col min="9990" max="9990" width="18" style="1" customWidth="1"/>
    <col min="9991" max="9991" width="12.5546875" style="1" customWidth="1"/>
    <col min="9992" max="9992" width="29.6640625" style="1" customWidth="1"/>
    <col min="9993" max="10239" width="8.6640625" style="1"/>
    <col min="10240" max="10240" width="4.88671875" style="1" customWidth="1"/>
    <col min="10241" max="10241" width="13.109375" style="1" customWidth="1"/>
    <col min="10242" max="10242" width="12.5546875" style="1" customWidth="1"/>
    <col min="10243" max="10243" width="18" style="1" customWidth="1"/>
    <col min="10244" max="10245" width="12.5546875" style="1" customWidth="1"/>
    <col min="10246" max="10246" width="18" style="1" customWidth="1"/>
    <col min="10247" max="10247" width="12.5546875" style="1" customWidth="1"/>
    <col min="10248" max="10248" width="29.6640625" style="1" customWidth="1"/>
    <col min="10249" max="10495" width="8.6640625" style="1"/>
    <col min="10496" max="10496" width="4.88671875" style="1" customWidth="1"/>
    <col min="10497" max="10497" width="13.109375" style="1" customWidth="1"/>
    <col min="10498" max="10498" width="12.5546875" style="1" customWidth="1"/>
    <col min="10499" max="10499" width="18" style="1" customWidth="1"/>
    <col min="10500" max="10501" width="12.5546875" style="1" customWidth="1"/>
    <col min="10502" max="10502" width="18" style="1" customWidth="1"/>
    <col min="10503" max="10503" width="12.5546875" style="1" customWidth="1"/>
    <col min="10504" max="10504" width="29.6640625" style="1" customWidth="1"/>
    <col min="10505" max="10751" width="8.6640625" style="1"/>
    <col min="10752" max="10752" width="4.88671875" style="1" customWidth="1"/>
    <col min="10753" max="10753" width="13.109375" style="1" customWidth="1"/>
    <col min="10754" max="10754" width="12.5546875" style="1" customWidth="1"/>
    <col min="10755" max="10755" width="18" style="1" customWidth="1"/>
    <col min="10756" max="10757" width="12.5546875" style="1" customWidth="1"/>
    <col min="10758" max="10758" width="18" style="1" customWidth="1"/>
    <col min="10759" max="10759" width="12.5546875" style="1" customWidth="1"/>
    <col min="10760" max="10760" width="29.6640625" style="1" customWidth="1"/>
    <col min="10761" max="11007" width="8.6640625" style="1"/>
    <col min="11008" max="11008" width="4.88671875" style="1" customWidth="1"/>
    <col min="11009" max="11009" width="13.109375" style="1" customWidth="1"/>
    <col min="11010" max="11010" width="12.5546875" style="1" customWidth="1"/>
    <col min="11011" max="11011" width="18" style="1" customWidth="1"/>
    <col min="11012" max="11013" width="12.5546875" style="1" customWidth="1"/>
    <col min="11014" max="11014" width="18" style="1" customWidth="1"/>
    <col min="11015" max="11015" width="12.5546875" style="1" customWidth="1"/>
    <col min="11016" max="11016" width="29.6640625" style="1" customWidth="1"/>
    <col min="11017" max="11263" width="8.6640625" style="1"/>
    <col min="11264" max="11264" width="4.88671875" style="1" customWidth="1"/>
    <col min="11265" max="11265" width="13.109375" style="1" customWidth="1"/>
    <col min="11266" max="11266" width="12.5546875" style="1" customWidth="1"/>
    <col min="11267" max="11267" width="18" style="1" customWidth="1"/>
    <col min="11268" max="11269" width="12.5546875" style="1" customWidth="1"/>
    <col min="11270" max="11270" width="18" style="1" customWidth="1"/>
    <col min="11271" max="11271" width="12.5546875" style="1" customWidth="1"/>
    <col min="11272" max="11272" width="29.6640625" style="1" customWidth="1"/>
    <col min="11273" max="11519" width="8.6640625" style="1"/>
    <col min="11520" max="11520" width="4.88671875" style="1" customWidth="1"/>
    <col min="11521" max="11521" width="13.109375" style="1" customWidth="1"/>
    <col min="11522" max="11522" width="12.5546875" style="1" customWidth="1"/>
    <col min="11523" max="11523" width="18" style="1" customWidth="1"/>
    <col min="11524" max="11525" width="12.5546875" style="1" customWidth="1"/>
    <col min="11526" max="11526" width="18" style="1" customWidth="1"/>
    <col min="11527" max="11527" width="12.5546875" style="1" customWidth="1"/>
    <col min="11528" max="11528" width="29.6640625" style="1" customWidth="1"/>
    <col min="11529" max="11775" width="8.6640625" style="1"/>
    <col min="11776" max="11776" width="4.88671875" style="1" customWidth="1"/>
    <col min="11777" max="11777" width="13.109375" style="1" customWidth="1"/>
    <col min="11778" max="11778" width="12.5546875" style="1" customWidth="1"/>
    <col min="11779" max="11779" width="18" style="1" customWidth="1"/>
    <col min="11780" max="11781" width="12.5546875" style="1" customWidth="1"/>
    <col min="11782" max="11782" width="18" style="1" customWidth="1"/>
    <col min="11783" max="11783" width="12.5546875" style="1" customWidth="1"/>
    <col min="11784" max="11784" width="29.6640625" style="1" customWidth="1"/>
    <col min="11785" max="12031" width="8.6640625" style="1"/>
    <col min="12032" max="12032" width="4.88671875" style="1" customWidth="1"/>
    <col min="12033" max="12033" width="13.109375" style="1" customWidth="1"/>
    <col min="12034" max="12034" width="12.5546875" style="1" customWidth="1"/>
    <col min="12035" max="12035" width="18" style="1" customWidth="1"/>
    <col min="12036" max="12037" width="12.5546875" style="1" customWidth="1"/>
    <col min="12038" max="12038" width="18" style="1" customWidth="1"/>
    <col min="12039" max="12039" width="12.5546875" style="1" customWidth="1"/>
    <col min="12040" max="12040" width="29.6640625" style="1" customWidth="1"/>
    <col min="12041" max="12287" width="8.6640625" style="1"/>
    <col min="12288" max="12288" width="4.88671875" style="1" customWidth="1"/>
    <col min="12289" max="12289" width="13.109375" style="1" customWidth="1"/>
    <col min="12290" max="12290" width="12.5546875" style="1" customWidth="1"/>
    <col min="12291" max="12291" width="18" style="1" customWidth="1"/>
    <col min="12292" max="12293" width="12.5546875" style="1" customWidth="1"/>
    <col min="12294" max="12294" width="18" style="1" customWidth="1"/>
    <col min="12295" max="12295" width="12.5546875" style="1" customWidth="1"/>
    <col min="12296" max="12296" width="29.6640625" style="1" customWidth="1"/>
    <col min="12297" max="12543" width="8.6640625" style="1"/>
    <col min="12544" max="12544" width="4.88671875" style="1" customWidth="1"/>
    <col min="12545" max="12545" width="13.109375" style="1" customWidth="1"/>
    <col min="12546" max="12546" width="12.5546875" style="1" customWidth="1"/>
    <col min="12547" max="12547" width="18" style="1" customWidth="1"/>
    <col min="12548" max="12549" width="12.5546875" style="1" customWidth="1"/>
    <col min="12550" max="12550" width="18" style="1" customWidth="1"/>
    <col min="12551" max="12551" width="12.5546875" style="1" customWidth="1"/>
    <col min="12552" max="12552" width="29.6640625" style="1" customWidth="1"/>
    <col min="12553" max="12799" width="8.6640625" style="1"/>
    <col min="12800" max="12800" width="4.88671875" style="1" customWidth="1"/>
    <col min="12801" max="12801" width="13.109375" style="1" customWidth="1"/>
    <col min="12802" max="12802" width="12.5546875" style="1" customWidth="1"/>
    <col min="12803" max="12803" width="18" style="1" customWidth="1"/>
    <col min="12804" max="12805" width="12.5546875" style="1" customWidth="1"/>
    <col min="12806" max="12806" width="18" style="1" customWidth="1"/>
    <col min="12807" max="12807" width="12.5546875" style="1" customWidth="1"/>
    <col min="12808" max="12808" width="29.6640625" style="1" customWidth="1"/>
    <col min="12809" max="13055" width="8.6640625" style="1"/>
    <col min="13056" max="13056" width="4.88671875" style="1" customWidth="1"/>
    <col min="13057" max="13057" width="13.109375" style="1" customWidth="1"/>
    <col min="13058" max="13058" width="12.5546875" style="1" customWidth="1"/>
    <col min="13059" max="13059" width="18" style="1" customWidth="1"/>
    <col min="13060" max="13061" width="12.5546875" style="1" customWidth="1"/>
    <col min="13062" max="13062" width="18" style="1" customWidth="1"/>
    <col min="13063" max="13063" width="12.5546875" style="1" customWidth="1"/>
    <col min="13064" max="13064" width="29.6640625" style="1" customWidth="1"/>
    <col min="13065" max="13311" width="8.6640625" style="1"/>
    <col min="13312" max="13312" width="4.88671875" style="1" customWidth="1"/>
    <col min="13313" max="13313" width="13.109375" style="1" customWidth="1"/>
    <col min="13314" max="13314" width="12.5546875" style="1" customWidth="1"/>
    <col min="13315" max="13315" width="18" style="1" customWidth="1"/>
    <col min="13316" max="13317" width="12.5546875" style="1" customWidth="1"/>
    <col min="13318" max="13318" width="18" style="1" customWidth="1"/>
    <col min="13319" max="13319" width="12.5546875" style="1" customWidth="1"/>
    <col min="13320" max="13320" width="29.6640625" style="1" customWidth="1"/>
    <col min="13321" max="13567" width="8.6640625" style="1"/>
    <col min="13568" max="13568" width="4.88671875" style="1" customWidth="1"/>
    <col min="13569" max="13569" width="13.109375" style="1" customWidth="1"/>
    <col min="13570" max="13570" width="12.5546875" style="1" customWidth="1"/>
    <col min="13571" max="13571" width="18" style="1" customWidth="1"/>
    <col min="13572" max="13573" width="12.5546875" style="1" customWidth="1"/>
    <col min="13574" max="13574" width="18" style="1" customWidth="1"/>
    <col min="13575" max="13575" width="12.5546875" style="1" customWidth="1"/>
    <col min="13576" max="13576" width="29.6640625" style="1" customWidth="1"/>
    <col min="13577" max="13823" width="8.6640625" style="1"/>
    <col min="13824" max="13824" width="4.88671875" style="1" customWidth="1"/>
    <col min="13825" max="13825" width="13.109375" style="1" customWidth="1"/>
    <col min="13826" max="13826" width="12.5546875" style="1" customWidth="1"/>
    <col min="13827" max="13827" width="18" style="1" customWidth="1"/>
    <col min="13828" max="13829" width="12.5546875" style="1" customWidth="1"/>
    <col min="13830" max="13830" width="18" style="1" customWidth="1"/>
    <col min="13831" max="13831" width="12.5546875" style="1" customWidth="1"/>
    <col min="13832" max="13832" width="29.6640625" style="1" customWidth="1"/>
    <col min="13833" max="14079" width="8.6640625" style="1"/>
    <col min="14080" max="14080" width="4.88671875" style="1" customWidth="1"/>
    <col min="14081" max="14081" width="13.109375" style="1" customWidth="1"/>
    <col min="14082" max="14082" width="12.5546875" style="1" customWidth="1"/>
    <col min="14083" max="14083" width="18" style="1" customWidth="1"/>
    <col min="14084" max="14085" width="12.5546875" style="1" customWidth="1"/>
    <col min="14086" max="14086" width="18" style="1" customWidth="1"/>
    <col min="14087" max="14087" width="12.5546875" style="1" customWidth="1"/>
    <col min="14088" max="14088" width="29.6640625" style="1" customWidth="1"/>
    <col min="14089" max="14335" width="8.6640625" style="1"/>
    <col min="14336" max="14336" width="4.88671875" style="1" customWidth="1"/>
    <col min="14337" max="14337" width="13.109375" style="1" customWidth="1"/>
    <col min="14338" max="14338" width="12.5546875" style="1" customWidth="1"/>
    <col min="14339" max="14339" width="18" style="1" customWidth="1"/>
    <col min="14340" max="14341" width="12.5546875" style="1" customWidth="1"/>
    <col min="14342" max="14342" width="18" style="1" customWidth="1"/>
    <col min="14343" max="14343" width="12.5546875" style="1" customWidth="1"/>
    <col min="14344" max="14344" width="29.6640625" style="1" customWidth="1"/>
    <col min="14345" max="14591" width="8.6640625" style="1"/>
    <col min="14592" max="14592" width="4.88671875" style="1" customWidth="1"/>
    <col min="14593" max="14593" width="13.109375" style="1" customWidth="1"/>
    <col min="14594" max="14594" width="12.5546875" style="1" customWidth="1"/>
    <col min="14595" max="14595" width="18" style="1" customWidth="1"/>
    <col min="14596" max="14597" width="12.5546875" style="1" customWidth="1"/>
    <col min="14598" max="14598" width="18" style="1" customWidth="1"/>
    <col min="14599" max="14599" width="12.5546875" style="1" customWidth="1"/>
    <col min="14600" max="14600" width="29.6640625" style="1" customWidth="1"/>
    <col min="14601" max="14847" width="8.6640625" style="1"/>
    <col min="14848" max="14848" width="4.88671875" style="1" customWidth="1"/>
    <col min="14849" max="14849" width="13.109375" style="1" customWidth="1"/>
    <col min="14850" max="14850" width="12.5546875" style="1" customWidth="1"/>
    <col min="14851" max="14851" width="18" style="1" customWidth="1"/>
    <col min="14852" max="14853" width="12.5546875" style="1" customWidth="1"/>
    <col min="14854" max="14854" width="18" style="1" customWidth="1"/>
    <col min="14855" max="14855" width="12.5546875" style="1" customWidth="1"/>
    <col min="14856" max="14856" width="29.6640625" style="1" customWidth="1"/>
    <col min="14857" max="15103" width="8.6640625" style="1"/>
    <col min="15104" max="15104" width="4.88671875" style="1" customWidth="1"/>
    <col min="15105" max="15105" width="13.109375" style="1" customWidth="1"/>
    <col min="15106" max="15106" width="12.5546875" style="1" customWidth="1"/>
    <col min="15107" max="15107" width="18" style="1" customWidth="1"/>
    <col min="15108" max="15109" width="12.5546875" style="1" customWidth="1"/>
    <col min="15110" max="15110" width="18" style="1" customWidth="1"/>
    <col min="15111" max="15111" width="12.5546875" style="1" customWidth="1"/>
    <col min="15112" max="15112" width="29.6640625" style="1" customWidth="1"/>
    <col min="15113" max="15359" width="8.6640625" style="1"/>
    <col min="15360" max="15360" width="4.88671875" style="1" customWidth="1"/>
    <col min="15361" max="15361" width="13.109375" style="1" customWidth="1"/>
    <col min="15362" max="15362" width="12.5546875" style="1" customWidth="1"/>
    <col min="15363" max="15363" width="18" style="1" customWidth="1"/>
    <col min="15364" max="15365" width="12.5546875" style="1" customWidth="1"/>
    <col min="15366" max="15366" width="18" style="1" customWidth="1"/>
    <col min="15367" max="15367" width="12.5546875" style="1" customWidth="1"/>
    <col min="15368" max="15368" width="29.6640625" style="1" customWidth="1"/>
    <col min="15369" max="15615" width="8.6640625" style="1"/>
    <col min="15616" max="15616" width="4.88671875" style="1" customWidth="1"/>
    <col min="15617" max="15617" width="13.109375" style="1" customWidth="1"/>
    <col min="15618" max="15618" width="12.5546875" style="1" customWidth="1"/>
    <col min="15619" max="15619" width="18" style="1" customWidth="1"/>
    <col min="15620" max="15621" width="12.5546875" style="1" customWidth="1"/>
    <col min="15622" max="15622" width="18" style="1" customWidth="1"/>
    <col min="15623" max="15623" width="12.5546875" style="1" customWidth="1"/>
    <col min="15624" max="15624" width="29.6640625" style="1" customWidth="1"/>
    <col min="15625" max="15871" width="8.6640625" style="1"/>
    <col min="15872" max="15872" width="4.88671875" style="1" customWidth="1"/>
    <col min="15873" max="15873" width="13.109375" style="1" customWidth="1"/>
    <col min="15874" max="15874" width="12.5546875" style="1" customWidth="1"/>
    <col min="15875" max="15875" width="18" style="1" customWidth="1"/>
    <col min="15876" max="15877" width="12.5546875" style="1" customWidth="1"/>
    <col min="15878" max="15878" width="18" style="1" customWidth="1"/>
    <col min="15879" max="15879" width="12.5546875" style="1" customWidth="1"/>
    <col min="15880" max="15880" width="29.6640625" style="1" customWidth="1"/>
    <col min="15881" max="16127" width="8.6640625" style="1"/>
    <col min="16128" max="16128" width="4.88671875" style="1" customWidth="1"/>
    <col min="16129" max="16129" width="13.109375" style="1" customWidth="1"/>
    <col min="16130" max="16130" width="12.5546875" style="1" customWidth="1"/>
    <col min="16131" max="16131" width="18" style="1" customWidth="1"/>
    <col min="16132" max="16133" width="12.5546875" style="1" customWidth="1"/>
    <col min="16134" max="16134" width="18" style="1" customWidth="1"/>
    <col min="16135" max="16135" width="12.5546875" style="1" customWidth="1"/>
    <col min="16136" max="16136" width="29.6640625" style="1" customWidth="1"/>
    <col min="16137" max="16384" width="8.6640625" style="1"/>
  </cols>
  <sheetData>
    <row r="1" spans="1:18" ht="50.1" customHeight="1" x14ac:dyDescent="0.7">
      <c r="B1" s="102" t="s">
        <v>40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8" ht="50.1" customHeight="1" x14ac:dyDescent="0.7">
      <c r="B2" s="102" t="s">
        <v>34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8" ht="30" x14ac:dyDescent="0.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ht="36.75" customHeight="1" x14ac:dyDescent="0.5">
      <c r="B4" s="103" t="s">
        <v>41</v>
      </c>
      <c r="C4" s="103"/>
      <c r="D4" s="103"/>
      <c r="E4" s="103"/>
      <c r="F4" s="103"/>
      <c r="G4" s="103"/>
      <c r="H4" s="103"/>
      <c r="I4" s="103"/>
      <c r="J4" s="10"/>
      <c r="K4" s="10"/>
      <c r="L4" s="10"/>
      <c r="M4" s="10"/>
      <c r="N4" s="10"/>
      <c r="O4" s="10"/>
      <c r="P4" s="10"/>
    </row>
    <row r="5" spans="1:18" s="73" customFormat="1" ht="31.2" x14ac:dyDescent="0.3">
      <c r="A5" s="72"/>
      <c r="B5" s="66" t="s">
        <v>33</v>
      </c>
      <c r="C5" s="66" t="s">
        <v>32</v>
      </c>
      <c r="D5" s="66" t="s">
        <v>31</v>
      </c>
      <c r="E5" s="66" t="s">
        <v>30</v>
      </c>
      <c r="F5" s="66" t="s">
        <v>29</v>
      </c>
      <c r="G5" s="66" t="s">
        <v>4</v>
      </c>
      <c r="H5" s="66" t="s">
        <v>3</v>
      </c>
      <c r="I5" s="74"/>
    </row>
    <row r="6" spans="1:18" s="69" customFormat="1" ht="30" customHeight="1" x14ac:dyDescent="0.3">
      <c r="A6" s="67"/>
      <c r="B6" s="70">
        <v>9.7600000000000006E-2</v>
      </c>
      <c r="C6" s="70">
        <v>1.4999999999999999E-2</v>
      </c>
      <c r="D6" s="70">
        <v>2.4500000000000001E-2</v>
      </c>
      <c r="E6" s="71">
        <v>1.67E-2</v>
      </c>
      <c r="F6" s="70">
        <v>0.09</v>
      </c>
      <c r="G6" s="70">
        <v>2.4500000000000001E-2</v>
      </c>
      <c r="H6" s="70">
        <v>1E-3</v>
      </c>
      <c r="I6" s="84" t="s">
        <v>38</v>
      </c>
      <c r="R6" s="85" t="s">
        <v>37</v>
      </c>
    </row>
    <row r="7" spans="1:18" s="73" customFormat="1" ht="36" customHeight="1" x14ac:dyDescent="0.3">
      <c r="A7" s="72"/>
      <c r="B7" s="74"/>
      <c r="C7" s="66" t="s">
        <v>28</v>
      </c>
      <c r="D7" s="75"/>
      <c r="E7" s="66" t="s">
        <v>27</v>
      </c>
      <c r="F7" s="66" t="s">
        <v>26</v>
      </c>
      <c r="G7" s="76"/>
      <c r="H7" s="74"/>
      <c r="I7" s="74"/>
      <c r="K7" s="11"/>
      <c r="R7" s="86" t="s">
        <v>38</v>
      </c>
    </row>
    <row r="8" spans="1:18" s="69" customFormat="1" ht="23.4" thickBot="1" x14ac:dyDescent="0.35">
      <c r="A8" s="77"/>
      <c r="B8" s="78"/>
      <c r="C8" s="68">
        <v>0.2</v>
      </c>
      <c r="D8" s="68"/>
      <c r="E8" s="68">
        <v>6.5000000000000002E-2</v>
      </c>
      <c r="F8" s="68">
        <v>9.7600000000000006E-2</v>
      </c>
      <c r="G8" s="79"/>
      <c r="H8" s="80"/>
      <c r="I8" s="80"/>
      <c r="K8" s="81"/>
    </row>
    <row r="9" spans="1:18" s="5" customFormat="1" x14ac:dyDescent="0.25">
      <c r="A9" s="4"/>
      <c r="B9" s="3"/>
      <c r="C9" s="12"/>
      <c r="D9" s="12"/>
      <c r="E9" s="12"/>
      <c r="F9" s="12"/>
      <c r="G9" s="12"/>
      <c r="H9" s="12"/>
      <c r="I9" s="13"/>
      <c r="J9" s="2"/>
      <c r="K9" s="2"/>
      <c r="L9" s="2"/>
      <c r="M9" s="2"/>
      <c r="N9" s="2"/>
      <c r="O9" s="2"/>
      <c r="P9" s="2"/>
    </row>
    <row r="10" spans="1:18" ht="15.6" x14ac:dyDescent="0.4">
      <c r="A10" s="6"/>
      <c r="B10" s="58" t="s">
        <v>25</v>
      </c>
      <c r="C10" s="57"/>
      <c r="D10" s="57"/>
      <c r="E10" s="57"/>
      <c r="F10" s="57"/>
      <c r="G10" s="14"/>
      <c r="H10" s="14"/>
      <c r="I10" s="15"/>
      <c r="J10" s="16"/>
      <c r="K10" s="16"/>
      <c r="L10" s="16"/>
      <c r="M10" s="16"/>
      <c r="N10" s="16"/>
      <c r="O10" s="16"/>
      <c r="P10" s="16"/>
    </row>
    <row r="11" spans="1:18" hidden="1" x14ac:dyDescent="0.25">
      <c r="A11" s="6"/>
      <c r="B11" s="59"/>
      <c r="C11" s="14"/>
      <c r="D11" s="14"/>
      <c r="E11" s="14"/>
      <c r="F11" s="14"/>
      <c r="G11" s="14"/>
      <c r="H11" s="14"/>
      <c r="I11" s="15"/>
      <c r="J11" s="16"/>
      <c r="K11" s="16"/>
      <c r="L11" s="16"/>
      <c r="M11" s="16"/>
      <c r="N11" s="16"/>
      <c r="O11" s="16"/>
      <c r="P11" s="16"/>
    </row>
    <row r="12" spans="1:18" x14ac:dyDescent="0.25">
      <c r="A12" s="6"/>
      <c r="B12" s="59"/>
      <c r="C12" s="14"/>
      <c r="D12" s="14"/>
      <c r="E12" s="14"/>
      <c r="F12" s="14"/>
      <c r="G12" s="14"/>
      <c r="H12" s="14"/>
      <c r="I12" s="15"/>
      <c r="J12" s="16"/>
      <c r="K12" s="16"/>
      <c r="L12" s="16"/>
      <c r="M12" s="16"/>
      <c r="N12" s="16"/>
      <c r="O12" s="16"/>
      <c r="P12" s="16"/>
    </row>
    <row r="13" spans="1:18" s="65" customFormat="1" ht="15.6" x14ac:dyDescent="0.3">
      <c r="A13" s="63"/>
      <c r="B13" s="101" t="s">
        <v>23</v>
      </c>
      <c r="C13" s="101"/>
      <c r="D13" s="101"/>
      <c r="E13" s="36"/>
      <c r="F13" s="101" t="s">
        <v>22</v>
      </c>
      <c r="G13" s="101"/>
      <c r="H13" s="101"/>
      <c r="I13" s="36"/>
      <c r="J13" s="101" t="s">
        <v>21</v>
      </c>
      <c r="K13" s="101"/>
      <c r="L13" s="101"/>
      <c r="M13" s="64"/>
      <c r="N13" s="101" t="s">
        <v>20</v>
      </c>
      <c r="O13" s="101"/>
      <c r="P13" s="101"/>
    </row>
    <row r="14" spans="1:18" ht="14.4" thickBot="1" x14ac:dyDescent="0.3">
      <c r="A14" s="7"/>
      <c r="B14" s="49"/>
      <c r="C14" s="38"/>
      <c r="D14" s="38"/>
      <c r="E14" s="18"/>
      <c r="F14" s="49"/>
      <c r="G14" s="38"/>
      <c r="H14" s="38"/>
      <c r="I14" s="19"/>
      <c r="J14" s="49"/>
      <c r="K14" s="38"/>
      <c r="L14" s="38"/>
      <c r="M14" s="17"/>
      <c r="N14" s="49"/>
      <c r="O14" s="38"/>
      <c r="P14" s="38"/>
    </row>
    <row r="15" spans="1:18" ht="14.4" thickBot="1" x14ac:dyDescent="0.3">
      <c r="A15" s="7"/>
      <c r="B15" s="83">
        <v>199</v>
      </c>
      <c r="C15" s="39" t="s">
        <v>19</v>
      </c>
      <c r="D15" s="38"/>
      <c r="E15" s="20"/>
      <c r="F15" s="83">
        <v>199</v>
      </c>
      <c r="G15" s="39" t="s">
        <v>19</v>
      </c>
      <c r="H15" s="38"/>
      <c r="I15" s="20"/>
      <c r="J15" s="83">
        <v>199</v>
      </c>
      <c r="K15" s="39" t="s">
        <v>19</v>
      </c>
      <c r="L15" s="38"/>
      <c r="M15" s="17"/>
      <c r="N15" s="83">
        <v>199</v>
      </c>
      <c r="O15" s="39" t="s">
        <v>19</v>
      </c>
      <c r="P15" s="38"/>
    </row>
    <row r="16" spans="1:18" x14ac:dyDescent="0.25">
      <c r="A16" s="7"/>
      <c r="B16" s="50">
        <f>ROUND(B15*$B$6,2)</f>
        <v>19.420000000000002</v>
      </c>
      <c r="C16" s="40" t="s">
        <v>7</v>
      </c>
      <c r="D16" s="41"/>
      <c r="E16" s="21"/>
      <c r="F16" s="50">
        <f>ROUND(F15*$B$6,2)</f>
        <v>19.420000000000002</v>
      </c>
      <c r="G16" s="40" t="s">
        <v>7</v>
      </c>
      <c r="H16" s="41"/>
      <c r="I16" s="22"/>
      <c r="J16" s="50">
        <v>0</v>
      </c>
      <c r="K16" s="40" t="s">
        <v>7</v>
      </c>
      <c r="L16" s="41"/>
      <c r="M16" s="17"/>
      <c r="N16" s="50">
        <v>0</v>
      </c>
      <c r="O16" s="40" t="s">
        <v>7</v>
      </c>
      <c r="P16" s="41"/>
    </row>
    <row r="17" spans="1:17" x14ac:dyDescent="0.25">
      <c r="A17" s="7"/>
      <c r="B17" s="51">
        <f>ROUND(B15*$C$6,2)</f>
        <v>2.99</v>
      </c>
      <c r="C17" s="42" t="s">
        <v>6</v>
      </c>
      <c r="D17" s="38"/>
      <c r="E17" s="23"/>
      <c r="F17" s="51">
        <f>ROUND(F15*$C$6,2)</f>
        <v>2.99</v>
      </c>
      <c r="G17" s="42" t="s">
        <v>6</v>
      </c>
      <c r="H17" s="38"/>
      <c r="I17" s="24"/>
      <c r="J17" s="51">
        <v>0</v>
      </c>
      <c r="K17" s="42" t="s">
        <v>6</v>
      </c>
      <c r="L17" s="38"/>
      <c r="M17" s="17"/>
      <c r="N17" s="51">
        <v>0</v>
      </c>
      <c r="O17" s="42" t="s">
        <v>6</v>
      </c>
      <c r="P17" s="38"/>
    </row>
    <row r="18" spans="1:17" x14ac:dyDescent="0.25">
      <c r="A18" s="6"/>
      <c r="B18" s="55">
        <f>ROUND(B15*$D$6,2)</f>
        <v>4.88</v>
      </c>
      <c r="C18" s="43" t="s">
        <v>18</v>
      </c>
      <c r="D18" s="44"/>
      <c r="E18" s="25"/>
      <c r="F18" s="55">
        <v>0</v>
      </c>
      <c r="G18" s="43" t="s">
        <v>18</v>
      </c>
      <c r="H18" s="44"/>
      <c r="I18" s="26"/>
      <c r="J18" s="55">
        <v>0</v>
      </c>
      <c r="K18" s="43" t="s">
        <v>18</v>
      </c>
      <c r="L18" s="44"/>
      <c r="M18" s="17"/>
      <c r="N18" s="55">
        <v>0</v>
      </c>
      <c r="O18" s="43" t="s">
        <v>18</v>
      </c>
      <c r="P18" s="44"/>
    </row>
    <row r="19" spans="1:17" x14ac:dyDescent="0.25">
      <c r="A19" s="6"/>
      <c r="B19" s="53">
        <f>B16+B17+B18</f>
        <v>27.290000000000003</v>
      </c>
      <c r="C19" s="45" t="s">
        <v>42</v>
      </c>
      <c r="D19" s="46"/>
      <c r="E19" s="27"/>
      <c r="F19" s="53">
        <f>F16+F17+F18</f>
        <v>22.410000000000004</v>
      </c>
      <c r="G19" s="45" t="s">
        <v>42</v>
      </c>
      <c r="H19" s="46"/>
      <c r="I19" s="28"/>
      <c r="J19" s="53">
        <f>J16+J17+J18</f>
        <v>0</v>
      </c>
      <c r="K19" s="45" t="s">
        <v>42</v>
      </c>
      <c r="L19" s="46"/>
      <c r="M19" s="17"/>
      <c r="N19" s="53">
        <f>N16+N17+N18</f>
        <v>0</v>
      </c>
      <c r="O19" s="45" t="s">
        <v>42</v>
      </c>
      <c r="P19" s="46"/>
    </row>
    <row r="20" spans="1:17" x14ac:dyDescent="0.25">
      <c r="A20" s="6"/>
      <c r="B20" s="52">
        <f>B15-B19</f>
        <v>171.71</v>
      </c>
      <c r="C20" s="43" t="s">
        <v>17</v>
      </c>
      <c r="D20" s="44"/>
      <c r="E20" s="25"/>
      <c r="F20" s="52">
        <f>F15-F19</f>
        <v>176.59</v>
      </c>
      <c r="G20" s="43" t="s">
        <v>17</v>
      </c>
      <c r="H20" s="44"/>
      <c r="I20" s="26"/>
      <c r="J20" s="52">
        <f>J15-J19</f>
        <v>199</v>
      </c>
      <c r="K20" s="43" t="s">
        <v>17</v>
      </c>
      <c r="L20" s="44"/>
      <c r="M20" s="17"/>
      <c r="N20" s="52">
        <v>0</v>
      </c>
      <c r="O20" s="43" t="s">
        <v>17</v>
      </c>
      <c r="P20" s="44"/>
    </row>
    <row r="21" spans="1:17" x14ac:dyDescent="0.25">
      <c r="A21" s="6"/>
      <c r="B21" s="52">
        <f>(B15-B19)*$C$8</f>
        <v>34.342000000000006</v>
      </c>
      <c r="C21" s="43" t="s">
        <v>16</v>
      </c>
      <c r="D21" s="44"/>
      <c r="E21" s="25"/>
      <c r="F21" s="52">
        <f>(F15-F19)*$C$8</f>
        <v>35.318000000000005</v>
      </c>
      <c r="G21" s="43" t="s">
        <v>16</v>
      </c>
      <c r="H21" s="44"/>
      <c r="I21" s="26"/>
      <c r="J21" s="52">
        <f>(J15-J19)*$C$8</f>
        <v>39.800000000000004</v>
      </c>
      <c r="K21" s="43" t="s">
        <v>16</v>
      </c>
      <c r="L21" s="44"/>
      <c r="M21" s="17"/>
      <c r="N21" s="52">
        <f>(N15-N19)*$C$8</f>
        <v>39.800000000000004</v>
      </c>
      <c r="O21" s="43" t="s">
        <v>16</v>
      </c>
      <c r="P21" s="44"/>
    </row>
    <row r="22" spans="1:17" ht="14.4" thickBot="1" x14ac:dyDescent="0.3">
      <c r="A22" s="6"/>
      <c r="B22" s="52">
        <f>ROUND((B15-B19-B21),0)</f>
        <v>137</v>
      </c>
      <c r="C22" s="43" t="s">
        <v>15</v>
      </c>
      <c r="D22" s="44"/>
      <c r="E22" s="25"/>
      <c r="F22" s="52">
        <f>ROUND((F15-F19-F21),0)</f>
        <v>141</v>
      </c>
      <c r="G22" s="43" t="s">
        <v>15</v>
      </c>
      <c r="H22" s="44"/>
      <c r="I22" s="26"/>
      <c r="J22" s="52">
        <f>ROUND((J15-J19-J21),0)</f>
        <v>159</v>
      </c>
      <c r="K22" s="43" t="s">
        <v>15</v>
      </c>
      <c r="L22" s="44"/>
      <c r="M22" s="17"/>
      <c r="N22" s="52">
        <f>ROUND((N15-N19-N21),0)</f>
        <v>159</v>
      </c>
      <c r="O22" s="43" t="s">
        <v>15</v>
      </c>
      <c r="P22" s="44"/>
    </row>
    <row r="23" spans="1:17" ht="14.4" thickBot="1" x14ac:dyDescent="0.3">
      <c r="A23" s="6"/>
      <c r="B23" s="98">
        <v>0.12</v>
      </c>
      <c r="C23" s="43" t="s">
        <v>14</v>
      </c>
      <c r="D23" s="44"/>
      <c r="E23" s="29"/>
      <c r="F23" s="98">
        <v>0.12</v>
      </c>
      <c r="G23" s="43" t="s">
        <v>14</v>
      </c>
      <c r="H23" s="44"/>
      <c r="I23" s="26"/>
      <c r="J23" s="98">
        <v>0.12</v>
      </c>
      <c r="K23" s="43" t="s">
        <v>14</v>
      </c>
      <c r="L23" s="44"/>
      <c r="M23" s="17"/>
      <c r="N23" s="98">
        <v>0.12</v>
      </c>
      <c r="O23" s="43" t="s">
        <v>14</v>
      </c>
      <c r="P23" s="44"/>
    </row>
    <row r="24" spans="1:17" x14ac:dyDescent="0.25">
      <c r="A24" s="6"/>
      <c r="B24" s="52">
        <f>ROUND(IF(B22*B23&lt;=0,0,IF(B22*B23&gt;0,B22*B23)),2)</f>
        <v>16.440000000000001</v>
      </c>
      <c r="C24" s="43" t="s">
        <v>13</v>
      </c>
      <c r="D24" s="44"/>
      <c r="E24" s="25"/>
      <c r="F24" s="52">
        <f>ROUND(IF(F22*F23&lt;=0,0,IF(F22*F23&gt;0,F22*F23)),2)</f>
        <v>16.920000000000002</v>
      </c>
      <c r="G24" s="43" t="s">
        <v>13</v>
      </c>
      <c r="H24" s="44"/>
      <c r="I24" s="26"/>
      <c r="J24" s="52">
        <f>ROUND(IF(J22*J23&lt;=0,0,IF(J22*J23&gt;0,J22*J23)),2)</f>
        <v>19.079999999999998</v>
      </c>
      <c r="K24" s="43" t="s">
        <v>13</v>
      </c>
      <c r="L24" s="44"/>
      <c r="M24" s="17"/>
      <c r="N24" s="52">
        <f>ROUND(IF(N22*N23&lt;=0,0,IF(N22*N23&gt;0,N22*N23)),2)</f>
        <v>19.079999999999998</v>
      </c>
      <c r="O24" s="43" t="s">
        <v>13</v>
      </c>
      <c r="P24" s="44"/>
    </row>
    <row r="25" spans="1:17" hidden="1" x14ac:dyDescent="0.25">
      <c r="A25" s="6"/>
      <c r="B25" s="52">
        <f>ROUND(IF(B22*0.17&lt;=0,0,IF(B22*0.17&gt;0,B22*0.17)),2)</f>
        <v>23.29</v>
      </c>
      <c r="C25" s="43" t="s">
        <v>35</v>
      </c>
      <c r="D25" s="44"/>
      <c r="E25" s="25"/>
      <c r="F25" s="52">
        <f>ROUND(IF(F22*0.17&lt;=0,0,IF(F22*0.17&gt;0,F22*0.17)),2)</f>
        <v>23.97</v>
      </c>
      <c r="G25" s="43" t="s">
        <v>35</v>
      </c>
      <c r="H25" s="44"/>
      <c r="I25" s="26"/>
      <c r="J25" s="52">
        <f>ROUND(IF(J22*0.17&lt;=0,0,IF(J22*0.17&gt;0,J22*0.17)),2)</f>
        <v>27.03</v>
      </c>
      <c r="K25" s="43" t="s">
        <v>35</v>
      </c>
      <c r="L25" s="44"/>
      <c r="M25" s="17"/>
      <c r="N25" s="52">
        <f>ROUND(IF(N22*0.17&lt;=0,0,IF(N22*0.17&gt;0,N22*0.17)),2)</f>
        <v>27.03</v>
      </c>
      <c r="O25" s="43" t="s">
        <v>35</v>
      </c>
      <c r="P25" s="44"/>
    </row>
    <row r="26" spans="1:17" x14ac:dyDescent="0.25">
      <c r="A26" s="6"/>
      <c r="B26" s="52">
        <f>ROUND(B20*$F$6,2)</f>
        <v>15.45</v>
      </c>
      <c r="C26" s="43" t="s">
        <v>11</v>
      </c>
      <c r="D26" s="44"/>
      <c r="E26" s="25"/>
      <c r="F26" s="52">
        <f>ROUND(F20*$F$6,2)</f>
        <v>15.89</v>
      </c>
      <c r="G26" s="43" t="s">
        <v>11</v>
      </c>
      <c r="H26" s="44"/>
      <c r="I26" s="26"/>
      <c r="J26" s="52">
        <f>ROUND(J20*$F$6,2)</f>
        <v>17.91</v>
      </c>
      <c r="K26" s="43" t="s">
        <v>11</v>
      </c>
      <c r="L26" s="44"/>
      <c r="M26" s="17"/>
      <c r="N26" s="52">
        <f>ROUND(N20*$F$6,2)</f>
        <v>0</v>
      </c>
      <c r="O26" s="43" t="s">
        <v>11</v>
      </c>
      <c r="P26" s="44"/>
    </row>
    <row r="27" spans="1:17" hidden="1" x14ac:dyDescent="0.25">
      <c r="A27" s="6"/>
      <c r="B27" s="51">
        <f>ROUND((B24),0)</f>
        <v>16</v>
      </c>
      <c r="C27" s="42" t="s">
        <v>9</v>
      </c>
      <c r="D27" s="38"/>
      <c r="E27" s="23"/>
      <c r="F27" s="51">
        <f>ROUND((F24),0)</f>
        <v>17</v>
      </c>
      <c r="G27" s="42" t="s">
        <v>9</v>
      </c>
      <c r="H27" s="38"/>
      <c r="I27" s="24"/>
      <c r="J27" s="51">
        <f>ROUND((J24),0)</f>
        <v>19</v>
      </c>
      <c r="K27" s="42" t="s">
        <v>9</v>
      </c>
      <c r="L27" s="38"/>
      <c r="M27" s="17"/>
      <c r="N27" s="51">
        <f>ROUND((N24),0)</f>
        <v>19</v>
      </c>
      <c r="O27" s="42" t="s">
        <v>9</v>
      </c>
      <c r="P27" s="38"/>
      <c r="Q27" s="8"/>
    </row>
    <row r="28" spans="1:17" hidden="1" x14ac:dyDescent="0.25">
      <c r="A28" s="6"/>
      <c r="B28" s="54">
        <f>B22*0.17</f>
        <v>23.290000000000003</v>
      </c>
      <c r="C28" s="39" t="s">
        <v>36</v>
      </c>
      <c r="D28" s="38"/>
      <c r="E28" s="30"/>
      <c r="F28" s="54">
        <f>F22*0.17</f>
        <v>23.970000000000002</v>
      </c>
      <c r="G28" s="39" t="s">
        <v>36</v>
      </c>
      <c r="H28" s="38"/>
      <c r="I28" s="20"/>
      <c r="J28" s="54">
        <f>J22*0.17</f>
        <v>27.03</v>
      </c>
      <c r="K28" s="39" t="s">
        <v>36</v>
      </c>
      <c r="L28" s="38"/>
      <c r="M28" s="17"/>
      <c r="N28" s="54">
        <v>0</v>
      </c>
      <c r="O28" s="39" t="s">
        <v>36</v>
      </c>
      <c r="P28" s="38"/>
      <c r="Q28" s="8"/>
    </row>
    <row r="29" spans="1:17" x14ac:dyDescent="0.25">
      <c r="A29" s="6"/>
      <c r="B29" s="87">
        <f>IF(B28&lt;0,0,B28)</f>
        <v>23.290000000000003</v>
      </c>
      <c r="C29" s="47" t="s">
        <v>43</v>
      </c>
      <c r="D29" s="38"/>
      <c r="E29" s="88"/>
      <c r="F29" s="87">
        <f>IF(F28&lt;0,0,F28)</f>
        <v>23.970000000000002</v>
      </c>
      <c r="G29" s="47" t="s">
        <v>43</v>
      </c>
      <c r="H29" s="38"/>
      <c r="I29" s="31"/>
      <c r="J29" s="87">
        <f>IF(J28&lt;0,0,J28)</f>
        <v>27.03</v>
      </c>
      <c r="K29" s="47" t="s">
        <v>43</v>
      </c>
      <c r="L29" s="38"/>
      <c r="M29" s="17"/>
      <c r="N29" s="87">
        <f>IF(N28&lt;0,0,N28)</f>
        <v>0</v>
      </c>
      <c r="O29" s="47" t="s">
        <v>43</v>
      </c>
      <c r="P29" s="38"/>
      <c r="Q29" s="8"/>
    </row>
    <row r="30" spans="1:17" x14ac:dyDescent="0.25">
      <c r="A30" s="6"/>
      <c r="B30" s="51">
        <f>IF($I$6="NIE",IF(B27&lt;0,0,B27),0)</f>
        <v>16</v>
      </c>
      <c r="C30" s="40" t="s">
        <v>9</v>
      </c>
      <c r="D30" s="38"/>
      <c r="E30" s="23"/>
      <c r="F30" s="51">
        <f>IF($I$6="NIE",IF(F27&lt;0,0,F27),0)</f>
        <v>17</v>
      </c>
      <c r="G30" s="40" t="s">
        <v>9</v>
      </c>
      <c r="H30" s="38"/>
      <c r="I30" s="22"/>
      <c r="J30" s="51">
        <f>IF($I$6="NIE",IF(J27&lt;0,0,J27),0)</f>
        <v>19</v>
      </c>
      <c r="K30" s="40" t="s">
        <v>9</v>
      </c>
      <c r="L30" s="38"/>
      <c r="M30" s="17"/>
      <c r="N30" s="51">
        <f>IF($I$6="NIE",IF(N27&lt;0,0,N27),0)</f>
        <v>19</v>
      </c>
      <c r="O30" s="40" t="s">
        <v>9</v>
      </c>
      <c r="P30" s="38"/>
    </row>
    <row r="31" spans="1:17" s="65" customFormat="1" x14ac:dyDescent="0.25">
      <c r="A31" s="89"/>
      <c r="B31" s="90">
        <f>IF($C$4=0.5,B15-B19-B29-B30,B15-B19-B26-B30)</f>
        <v>140.26000000000002</v>
      </c>
      <c r="C31" s="91" t="s">
        <v>8</v>
      </c>
      <c r="D31" s="92"/>
      <c r="E31" s="93"/>
      <c r="F31" s="90">
        <f>IF($C$4=0.5,F15-F19-F29-F30,F15-F19-F26-F30)</f>
        <v>143.69999999999999</v>
      </c>
      <c r="G31" s="91" t="s">
        <v>8</v>
      </c>
      <c r="H31" s="92"/>
      <c r="I31" s="94"/>
      <c r="J31" s="90">
        <f>IF($C$4=0.5,J15-J19-J29-J30,J15-J19-J26-J30)</f>
        <v>162.09</v>
      </c>
      <c r="K31" s="91" t="s">
        <v>8</v>
      </c>
      <c r="L31" s="92"/>
      <c r="M31" s="95"/>
      <c r="N31" s="90">
        <f>IF($C$4=0.5,N15-N19-N29-N30,N15-N19-N26-N30)</f>
        <v>180</v>
      </c>
      <c r="O31" s="91" t="s">
        <v>8</v>
      </c>
      <c r="P31" s="92"/>
    </row>
    <row r="32" spans="1:17" s="65" customFormat="1" x14ac:dyDescent="0.25">
      <c r="A32" s="89"/>
      <c r="B32" s="90">
        <f>B31+B30</f>
        <v>156.26000000000002</v>
      </c>
      <c r="C32" s="96" t="s">
        <v>39</v>
      </c>
      <c r="D32" s="92"/>
      <c r="E32" s="93"/>
      <c r="F32" s="90">
        <f>F31+F30</f>
        <v>160.69999999999999</v>
      </c>
      <c r="G32" s="96" t="s">
        <v>39</v>
      </c>
      <c r="H32" s="92"/>
      <c r="I32" s="97"/>
      <c r="J32" s="90">
        <f>J31+J30</f>
        <v>181.09</v>
      </c>
      <c r="K32" s="96" t="s">
        <v>39</v>
      </c>
      <c r="L32" s="92"/>
      <c r="M32" s="95"/>
      <c r="N32" s="90">
        <f>N31+N30</f>
        <v>199</v>
      </c>
      <c r="O32" s="96" t="s">
        <v>39</v>
      </c>
      <c r="P32" s="92"/>
    </row>
    <row r="33" spans="1:16" x14ac:dyDescent="0.25">
      <c r="A33" s="6"/>
      <c r="B33" s="51">
        <f>ROUND(B15*$F$8,2)</f>
        <v>19.420000000000002</v>
      </c>
      <c r="C33" s="47" t="s">
        <v>7</v>
      </c>
      <c r="D33" s="38"/>
      <c r="E33" s="23"/>
      <c r="F33" s="51">
        <f>ROUND(F15*$F$8,2)</f>
        <v>19.420000000000002</v>
      </c>
      <c r="G33" s="47" t="s">
        <v>7</v>
      </c>
      <c r="H33" s="38"/>
      <c r="I33" s="31"/>
      <c r="J33" s="51">
        <v>0</v>
      </c>
      <c r="K33" s="47" t="s">
        <v>7</v>
      </c>
      <c r="L33" s="38"/>
      <c r="M33" s="17"/>
      <c r="N33" s="51">
        <v>0</v>
      </c>
      <c r="O33" s="47" t="s">
        <v>7</v>
      </c>
      <c r="P33" s="38"/>
    </row>
    <row r="34" spans="1:16" x14ac:dyDescent="0.25">
      <c r="A34" s="6"/>
      <c r="B34" s="51">
        <f>ROUND(B15*$E$8,2)</f>
        <v>12.94</v>
      </c>
      <c r="C34" s="47" t="s">
        <v>6</v>
      </c>
      <c r="D34" s="38"/>
      <c r="E34" s="23"/>
      <c r="F34" s="51">
        <f>ROUND(F15*$E$8,2)</f>
        <v>12.94</v>
      </c>
      <c r="G34" s="47" t="s">
        <v>6</v>
      </c>
      <c r="H34" s="38"/>
      <c r="I34" s="31"/>
      <c r="J34" s="51">
        <v>0</v>
      </c>
      <c r="K34" s="47" t="s">
        <v>6</v>
      </c>
      <c r="L34" s="38"/>
      <c r="M34" s="17"/>
      <c r="N34" s="51">
        <v>0</v>
      </c>
      <c r="O34" s="47" t="s">
        <v>6</v>
      </c>
      <c r="P34" s="38"/>
    </row>
    <row r="35" spans="1:16" x14ac:dyDescent="0.25">
      <c r="A35" s="6"/>
      <c r="B35" s="51">
        <f>ROUND(B15*$E$6,2)</f>
        <v>3.32</v>
      </c>
      <c r="C35" s="47" t="s">
        <v>5</v>
      </c>
      <c r="D35" s="38"/>
      <c r="E35" s="23"/>
      <c r="F35" s="51">
        <f>ROUND(F15*$E$6,2)</f>
        <v>3.32</v>
      </c>
      <c r="G35" s="47" t="s">
        <v>5</v>
      </c>
      <c r="H35" s="38"/>
      <c r="I35" s="31"/>
      <c r="J35" s="51">
        <v>0</v>
      </c>
      <c r="K35" s="47" t="s">
        <v>5</v>
      </c>
      <c r="L35" s="38"/>
      <c r="M35" s="17"/>
      <c r="N35" s="51">
        <v>0</v>
      </c>
      <c r="O35" s="47" t="s">
        <v>5</v>
      </c>
      <c r="P35" s="38"/>
    </row>
    <row r="36" spans="1:16" x14ac:dyDescent="0.25">
      <c r="A36" s="6"/>
      <c r="B36" s="51">
        <f>ROUND(B15*$H$2,2)</f>
        <v>0</v>
      </c>
      <c r="C36" s="47" t="s">
        <v>4</v>
      </c>
      <c r="D36" s="38"/>
      <c r="E36" s="23"/>
      <c r="F36" s="51">
        <f>ROUND(F15*$H$2,2)</f>
        <v>0</v>
      </c>
      <c r="G36" s="47" t="s">
        <v>4</v>
      </c>
      <c r="H36" s="38"/>
      <c r="I36" s="31"/>
      <c r="J36" s="51">
        <f>ROUND(J15*$H$2,2)</f>
        <v>0</v>
      </c>
      <c r="K36" s="47" t="s">
        <v>4</v>
      </c>
      <c r="L36" s="38"/>
      <c r="M36" s="17"/>
      <c r="N36" s="51">
        <f>ROUND(N15*$H$2,2)</f>
        <v>0</v>
      </c>
      <c r="O36" s="47" t="s">
        <v>4</v>
      </c>
      <c r="P36" s="38"/>
    </row>
    <row r="37" spans="1:16" x14ac:dyDescent="0.25">
      <c r="A37" s="6"/>
      <c r="B37" s="51">
        <f>ROUND(B15*$I$2,2)</f>
        <v>0</v>
      </c>
      <c r="C37" s="47" t="s">
        <v>3</v>
      </c>
      <c r="D37" s="38"/>
      <c r="E37" s="23"/>
      <c r="F37" s="51">
        <f>ROUND(F15*$I$2,2)</f>
        <v>0</v>
      </c>
      <c r="G37" s="47" t="s">
        <v>3</v>
      </c>
      <c r="H37" s="38"/>
      <c r="I37" s="31"/>
      <c r="J37" s="51">
        <f>ROUND(J15*$I$2,2)</f>
        <v>0</v>
      </c>
      <c r="K37" s="47" t="s">
        <v>3</v>
      </c>
      <c r="L37" s="38"/>
      <c r="M37" s="17"/>
      <c r="N37" s="51">
        <f>ROUND(N15*$I$2,2)</f>
        <v>0</v>
      </c>
      <c r="O37" s="47" t="s">
        <v>3</v>
      </c>
      <c r="P37" s="38"/>
    </row>
    <row r="38" spans="1:16" x14ac:dyDescent="0.25">
      <c r="A38" s="6"/>
      <c r="B38" s="51">
        <f>SUM(B33:B37)</f>
        <v>35.68</v>
      </c>
      <c r="C38" s="42" t="s">
        <v>2</v>
      </c>
      <c r="D38" s="38"/>
      <c r="E38" s="23"/>
      <c r="F38" s="51">
        <f>SUM(F33:F37)</f>
        <v>35.68</v>
      </c>
      <c r="G38" s="42" t="s">
        <v>2</v>
      </c>
      <c r="H38" s="38"/>
      <c r="I38" s="24"/>
      <c r="J38" s="51">
        <f>SUM(J33:J37)</f>
        <v>0</v>
      </c>
      <c r="K38" s="42" t="s">
        <v>2</v>
      </c>
      <c r="L38" s="38"/>
      <c r="M38" s="17"/>
      <c r="N38" s="51">
        <f>SUM(N33:N37)</f>
        <v>0</v>
      </c>
      <c r="O38" s="42" t="s">
        <v>2</v>
      </c>
      <c r="P38" s="38"/>
    </row>
    <row r="39" spans="1:16" x14ac:dyDescent="0.25">
      <c r="A39" s="6"/>
      <c r="B39" s="54">
        <f>B19+B38</f>
        <v>62.97</v>
      </c>
      <c r="C39" s="39" t="s">
        <v>1</v>
      </c>
      <c r="D39" s="38"/>
      <c r="E39" s="30"/>
      <c r="F39" s="54">
        <f>F19+F38</f>
        <v>58.09</v>
      </c>
      <c r="G39" s="39" t="s">
        <v>1</v>
      </c>
      <c r="H39" s="38"/>
      <c r="I39" s="20"/>
      <c r="J39" s="54">
        <f>J19+J38</f>
        <v>0</v>
      </c>
      <c r="K39" s="39" t="s">
        <v>1</v>
      </c>
      <c r="L39" s="38"/>
      <c r="M39" s="17"/>
      <c r="N39" s="54">
        <f>N19+N38</f>
        <v>0</v>
      </c>
      <c r="O39" s="39" t="s">
        <v>1</v>
      </c>
      <c r="P39" s="38"/>
    </row>
    <row r="40" spans="1:16" x14ac:dyDescent="0.25">
      <c r="A40" s="9"/>
      <c r="B40" s="51">
        <f>B15+B38</f>
        <v>234.68</v>
      </c>
      <c r="C40" s="42" t="s">
        <v>0</v>
      </c>
      <c r="D40" s="48"/>
      <c r="E40" s="32"/>
      <c r="F40" s="51">
        <f>F15+F38</f>
        <v>234.68</v>
      </c>
      <c r="G40" s="42" t="s">
        <v>0</v>
      </c>
      <c r="H40" s="48"/>
      <c r="I40" s="24"/>
      <c r="J40" s="51">
        <f>J15+J38</f>
        <v>199</v>
      </c>
      <c r="K40" s="42" t="s">
        <v>0</v>
      </c>
      <c r="L40" s="48"/>
      <c r="M40" s="17"/>
      <c r="N40" s="51">
        <f>N15+N38</f>
        <v>199</v>
      </c>
      <c r="O40" s="42" t="s">
        <v>0</v>
      </c>
      <c r="P40" s="48"/>
    </row>
    <row r="41" spans="1:16" x14ac:dyDescent="0.25">
      <c r="A41" s="6"/>
      <c r="B41" s="51">
        <f>B15+B39</f>
        <v>261.97000000000003</v>
      </c>
      <c r="C41" s="42" t="s">
        <v>0</v>
      </c>
      <c r="D41" s="38"/>
      <c r="E41" s="33"/>
      <c r="F41" s="51">
        <f>F15+F39</f>
        <v>257.09000000000003</v>
      </c>
      <c r="G41" s="42" t="s">
        <v>0</v>
      </c>
      <c r="H41" s="38"/>
      <c r="I41" s="24"/>
      <c r="J41" s="51">
        <f>J15+J39</f>
        <v>199</v>
      </c>
      <c r="K41" s="42" t="s">
        <v>0</v>
      </c>
      <c r="L41" s="38"/>
      <c r="M41" s="17"/>
      <c r="N41" s="51">
        <f>N15+N39</f>
        <v>199</v>
      </c>
      <c r="O41" s="42" t="s">
        <v>0</v>
      </c>
      <c r="P41" s="38"/>
    </row>
    <row r="42" spans="1:16" x14ac:dyDescent="0.25">
      <c r="A42" s="6"/>
      <c r="B42" s="60"/>
      <c r="C42" s="34"/>
      <c r="D42" s="34"/>
      <c r="E42" s="34"/>
      <c r="F42" s="34"/>
      <c r="G42" s="34"/>
      <c r="H42" s="34"/>
      <c r="I42" s="35"/>
      <c r="J42" s="17"/>
      <c r="K42" s="17"/>
      <c r="L42" s="17"/>
      <c r="M42" s="17"/>
      <c r="N42" s="17"/>
      <c r="O42" s="17"/>
      <c r="P42" s="17"/>
    </row>
    <row r="43" spans="1:16" ht="25.2" x14ac:dyDescent="0.6">
      <c r="B43" s="100" t="s">
        <v>24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6" ht="15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s="65" customFormat="1" ht="17.399999999999999" x14ac:dyDescent="0.3">
      <c r="B45" s="99" t="s">
        <v>23</v>
      </c>
      <c r="C45" s="99"/>
      <c r="D45" s="99"/>
      <c r="E45" s="62"/>
      <c r="F45" s="99" t="s">
        <v>22</v>
      </c>
      <c r="G45" s="99"/>
      <c r="H45" s="99"/>
      <c r="I45" s="62"/>
      <c r="J45" s="99" t="s">
        <v>21</v>
      </c>
      <c r="K45" s="99"/>
      <c r="L45" s="99"/>
      <c r="M45" s="82"/>
      <c r="N45" s="99" t="s">
        <v>20</v>
      </c>
      <c r="O45" s="99"/>
      <c r="P45" s="99"/>
    </row>
    <row r="46" spans="1:16" ht="14.4" thickBot="1" x14ac:dyDescent="0.3">
      <c r="B46" s="49"/>
      <c r="C46" s="38"/>
      <c r="D46" s="38"/>
      <c r="E46" s="18"/>
      <c r="F46" s="49"/>
      <c r="G46" s="38"/>
      <c r="H46" s="38"/>
      <c r="I46" s="19"/>
      <c r="J46" s="49"/>
      <c r="K46" s="38"/>
      <c r="L46" s="38"/>
      <c r="M46" s="17"/>
      <c r="N46" s="49"/>
      <c r="O46" s="38"/>
      <c r="P46" s="38"/>
    </row>
    <row r="47" spans="1:16" ht="14.4" thickBot="1" x14ac:dyDescent="0.3">
      <c r="B47" s="83">
        <v>199</v>
      </c>
      <c r="C47" s="39" t="s">
        <v>19</v>
      </c>
      <c r="D47" s="38"/>
      <c r="E47" s="20"/>
      <c r="F47" s="83">
        <v>199</v>
      </c>
      <c r="G47" s="39" t="s">
        <v>19</v>
      </c>
      <c r="H47" s="38"/>
      <c r="I47" s="20"/>
      <c r="J47" s="83">
        <v>199</v>
      </c>
      <c r="K47" s="39" t="s">
        <v>19</v>
      </c>
      <c r="L47" s="38"/>
      <c r="M47" s="17"/>
      <c r="N47" s="83">
        <v>199</v>
      </c>
      <c r="O47" s="39" t="s">
        <v>19</v>
      </c>
      <c r="P47" s="38"/>
    </row>
    <row r="48" spans="1:16" x14ac:dyDescent="0.25">
      <c r="B48" s="50">
        <f>ROUND(B47*$B$6,2)</f>
        <v>19.420000000000002</v>
      </c>
      <c r="C48" s="40" t="s">
        <v>7</v>
      </c>
      <c r="D48" s="41"/>
      <c r="E48" s="21"/>
      <c r="F48" s="50">
        <f>ROUND(F47*$B$6,2)</f>
        <v>19.420000000000002</v>
      </c>
      <c r="G48" s="40" t="s">
        <v>7</v>
      </c>
      <c r="H48" s="41"/>
      <c r="I48" s="22"/>
      <c r="J48" s="56">
        <v>0</v>
      </c>
      <c r="K48" s="40" t="s">
        <v>7</v>
      </c>
      <c r="L48" s="41"/>
      <c r="M48" s="17"/>
      <c r="N48" s="56">
        <v>0</v>
      </c>
      <c r="O48" s="40" t="s">
        <v>7</v>
      </c>
      <c r="P48" s="41"/>
    </row>
    <row r="49" spans="2:16" x14ac:dyDescent="0.25">
      <c r="B49" s="51">
        <f>ROUND(B47*$C$6,2)</f>
        <v>2.99</v>
      </c>
      <c r="C49" s="42" t="s">
        <v>6</v>
      </c>
      <c r="D49" s="38"/>
      <c r="E49" s="23"/>
      <c r="F49" s="51">
        <f>ROUND(F47*$C$6,2)</f>
        <v>2.99</v>
      </c>
      <c r="G49" s="42" t="s">
        <v>6</v>
      </c>
      <c r="H49" s="38"/>
      <c r="I49" s="24"/>
      <c r="J49" s="49">
        <v>0</v>
      </c>
      <c r="K49" s="42" t="s">
        <v>6</v>
      </c>
      <c r="L49" s="38"/>
      <c r="M49" s="17"/>
      <c r="N49" s="49">
        <v>0</v>
      </c>
      <c r="O49" s="42" t="s">
        <v>6</v>
      </c>
      <c r="P49" s="38"/>
    </row>
    <row r="50" spans="2:16" x14ac:dyDescent="0.25">
      <c r="B50" s="52">
        <f>ROUND(B47*$D$6,2)</f>
        <v>4.88</v>
      </c>
      <c r="C50" s="43" t="s">
        <v>18</v>
      </c>
      <c r="D50" s="44"/>
      <c r="E50" s="25"/>
      <c r="F50" s="55">
        <v>0</v>
      </c>
      <c r="G50" s="43" t="s">
        <v>18</v>
      </c>
      <c r="H50" s="44"/>
      <c r="I50" s="26"/>
      <c r="J50" s="55">
        <v>0</v>
      </c>
      <c r="K50" s="43" t="s">
        <v>18</v>
      </c>
      <c r="L50" s="44"/>
      <c r="M50" s="17"/>
      <c r="N50" s="55">
        <v>0</v>
      </c>
      <c r="O50" s="43" t="s">
        <v>18</v>
      </c>
      <c r="P50" s="44"/>
    </row>
    <row r="51" spans="2:16" x14ac:dyDescent="0.25">
      <c r="B51" s="53">
        <f>B48+B49+B50</f>
        <v>27.290000000000003</v>
      </c>
      <c r="C51" s="45" t="s">
        <v>42</v>
      </c>
      <c r="D51" s="46"/>
      <c r="E51" s="27"/>
      <c r="F51" s="53">
        <f>F48+F49+F50</f>
        <v>22.410000000000004</v>
      </c>
      <c r="G51" s="45" t="s">
        <v>42</v>
      </c>
      <c r="H51" s="46"/>
      <c r="I51" s="28"/>
      <c r="J51" s="53">
        <f>J48+J49+J50</f>
        <v>0</v>
      </c>
      <c r="K51" s="45" t="s">
        <v>42</v>
      </c>
      <c r="L51" s="46"/>
      <c r="M51" s="17"/>
      <c r="N51" s="53">
        <f>N48+N49+N50</f>
        <v>0</v>
      </c>
      <c r="O51" s="45" t="s">
        <v>42</v>
      </c>
      <c r="P51" s="46"/>
    </row>
    <row r="52" spans="2:16" x14ac:dyDescent="0.25">
      <c r="B52" s="52">
        <f>B47-B51</f>
        <v>171.71</v>
      </c>
      <c r="C52" s="43" t="s">
        <v>17</v>
      </c>
      <c r="D52" s="44"/>
      <c r="E52" s="25"/>
      <c r="F52" s="52">
        <f>F47-F51</f>
        <v>176.59</v>
      </c>
      <c r="G52" s="43" t="s">
        <v>17</v>
      </c>
      <c r="H52" s="44"/>
      <c r="I52" s="26"/>
      <c r="J52" s="52">
        <f>J47-J51</f>
        <v>199</v>
      </c>
      <c r="K52" s="43" t="s">
        <v>17</v>
      </c>
      <c r="L52" s="44"/>
      <c r="M52" s="17"/>
      <c r="N52" s="55">
        <v>0</v>
      </c>
      <c r="O52" s="43" t="s">
        <v>17</v>
      </c>
      <c r="P52" s="44"/>
    </row>
    <row r="53" spans="2:16" x14ac:dyDescent="0.25">
      <c r="B53" s="61">
        <v>0</v>
      </c>
      <c r="C53" s="43" t="s">
        <v>16</v>
      </c>
      <c r="D53" s="44"/>
      <c r="E53" s="25"/>
      <c r="F53" s="61">
        <v>0</v>
      </c>
      <c r="G53" s="43" t="s">
        <v>16</v>
      </c>
      <c r="H53" s="44"/>
      <c r="I53" s="26"/>
      <c r="J53" s="61">
        <v>0</v>
      </c>
      <c r="K53" s="43" t="s">
        <v>16</v>
      </c>
      <c r="L53" s="44"/>
      <c r="M53" s="17"/>
      <c r="N53" s="61">
        <v>0</v>
      </c>
      <c r="O53" s="43" t="s">
        <v>16</v>
      </c>
      <c r="P53" s="44"/>
    </row>
    <row r="54" spans="2:16" ht="14.4" thickBot="1" x14ac:dyDescent="0.3">
      <c r="B54" s="52">
        <f>ROUND((B47),0)</f>
        <v>199</v>
      </c>
      <c r="C54" s="43" t="s">
        <v>15</v>
      </c>
      <c r="D54" s="44"/>
      <c r="E54" s="25"/>
      <c r="F54" s="52">
        <f>ROUND((F47),0)</f>
        <v>199</v>
      </c>
      <c r="G54" s="43" t="s">
        <v>15</v>
      </c>
      <c r="H54" s="44"/>
      <c r="I54" s="26"/>
      <c r="J54" s="52">
        <f>ROUND((J47),0)</f>
        <v>199</v>
      </c>
      <c r="K54" s="43" t="s">
        <v>15</v>
      </c>
      <c r="L54" s="44"/>
      <c r="M54" s="17"/>
      <c r="N54" s="52">
        <f>ROUND((N47),0)</f>
        <v>199</v>
      </c>
      <c r="O54" s="43" t="s">
        <v>15</v>
      </c>
      <c r="P54" s="44"/>
    </row>
    <row r="55" spans="2:16" ht="14.4" thickBot="1" x14ac:dyDescent="0.3">
      <c r="B55" s="98">
        <v>0.12</v>
      </c>
      <c r="C55" s="43" t="s">
        <v>14</v>
      </c>
      <c r="D55" s="44"/>
      <c r="E55" s="29"/>
      <c r="F55" s="98">
        <v>0.12</v>
      </c>
      <c r="G55" s="43" t="s">
        <v>14</v>
      </c>
      <c r="H55" s="44"/>
      <c r="I55" s="26"/>
      <c r="J55" s="98">
        <v>0.12</v>
      </c>
      <c r="K55" s="43" t="s">
        <v>14</v>
      </c>
      <c r="L55" s="44"/>
      <c r="M55" s="17"/>
      <c r="N55" s="98">
        <v>0.12</v>
      </c>
      <c r="O55" s="43" t="s">
        <v>14</v>
      </c>
      <c r="P55" s="44"/>
    </row>
    <row r="56" spans="2:16" x14ac:dyDescent="0.25">
      <c r="B56" s="52">
        <f>ROUND(IF(B54*B55&lt;=0,0,IF(B54*B55&gt;0,B54*B55)),2)</f>
        <v>23.88</v>
      </c>
      <c r="C56" s="43" t="s">
        <v>13</v>
      </c>
      <c r="D56" s="44"/>
      <c r="E56" s="25"/>
      <c r="F56" s="52">
        <f>ROUND(IF(F54*F55&lt;=0,0,IF(F54*F55&gt;0,F54*F55)),2)</f>
        <v>23.88</v>
      </c>
      <c r="G56" s="43" t="s">
        <v>13</v>
      </c>
      <c r="H56" s="44"/>
      <c r="I56" s="26"/>
      <c r="J56" s="52">
        <f>ROUND(IF(J54*J55&lt;=0,0,IF(J54*J55&gt;0,J54*J55)),2)</f>
        <v>23.88</v>
      </c>
      <c r="K56" s="43" t="s">
        <v>13</v>
      </c>
      <c r="L56" s="44"/>
      <c r="M56" s="17"/>
      <c r="N56" s="52">
        <f>ROUND(IF(N54*N55&lt;=0,0,IF(N54*N55&gt;0,N54*N55)),2)</f>
        <v>23.88</v>
      </c>
      <c r="O56" s="43" t="s">
        <v>13</v>
      </c>
      <c r="P56" s="44"/>
    </row>
    <row r="57" spans="2:16" hidden="1" x14ac:dyDescent="0.25">
      <c r="B57" s="55">
        <v>0</v>
      </c>
      <c r="C57" s="43" t="s">
        <v>12</v>
      </c>
      <c r="D57" s="44"/>
      <c r="E57" s="25"/>
      <c r="F57" s="55">
        <v>0</v>
      </c>
      <c r="G57" s="43" t="s">
        <v>12</v>
      </c>
      <c r="H57" s="44"/>
      <c r="I57" s="26"/>
      <c r="J57" s="55">
        <v>0</v>
      </c>
      <c r="K57" s="43" t="s">
        <v>12</v>
      </c>
      <c r="L57" s="44"/>
      <c r="M57" s="17"/>
      <c r="N57" s="55">
        <v>0</v>
      </c>
      <c r="O57" s="43" t="s">
        <v>12</v>
      </c>
      <c r="P57" s="44"/>
    </row>
    <row r="58" spans="2:16" hidden="1" x14ac:dyDescent="0.25">
      <c r="B58" s="52">
        <f>ROUND(B52*$F$6,2)</f>
        <v>15.45</v>
      </c>
      <c r="C58" s="43" t="s">
        <v>11</v>
      </c>
      <c r="D58" s="44"/>
      <c r="E58" s="25"/>
      <c r="F58" s="52">
        <f>ROUND(F52*$F$6,2)</f>
        <v>15.89</v>
      </c>
      <c r="G58" s="43" t="s">
        <v>11</v>
      </c>
      <c r="H58" s="44"/>
      <c r="I58" s="26"/>
      <c r="J58" s="52">
        <f>ROUND(J52*$F$6,2)</f>
        <v>17.91</v>
      </c>
      <c r="K58" s="43" t="s">
        <v>11</v>
      </c>
      <c r="L58" s="44"/>
      <c r="M58" s="17"/>
      <c r="N58" s="52">
        <f>ROUND(N52*$F$6,2)</f>
        <v>0</v>
      </c>
      <c r="O58" s="43" t="s">
        <v>11</v>
      </c>
      <c r="P58" s="44"/>
    </row>
    <row r="59" spans="2:16" x14ac:dyDescent="0.25">
      <c r="B59" s="52">
        <f>B58</f>
        <v>15.45</v>
      </c>
      <c r="C59" s="43" t="s">
        <v>10</v>
      </c>
      <c r="D59" s="44"/>
      <c r="E59" s="25"/>
      <c r="F59" s="52">
        <f>F58</f>
        <v>15.89</v>
      </c>
      <c r="G59" s="43" t="s">
        <v>10</v>
      </c>
      <c r="H59" s="44"/>
      <c r="I59" s="26"/>
      <c r="J59" s="52">
        <f>J58</f>
        <v>17.91</v>
      </c>
      <c r="K59" s="43" t="s">
        <v>10</v>
      </c>
      <c r="L59" s="44"/>
      <c r="M59" s="17"/>
      <c r="N59" s="52">
        <f>N58</f>
        <v>0</v>
      </c>
      <c r="O59" s="43" t="s">
        <v>10</v>
      </c>
      <c r="P59" s="44"/>
    </row>
    <row r="60" spans="2:16" x14ac:dyDescent="0.25">
      <c r="B60" s="51">
        <f>ROUND((B56-B57),0)</f>
        <v>24</v>
      </c>
      <c r="C60" s="42" t="s">
        <v>9</v>
      </c>
      <c r="D60" s="38"/>
      <c r="E60" s="23"/>
      <c r="F60" s="51">
        <f>ROUND((F56-F57),0)</f>
        <v>24</v>
      </c>
      <c r="G60" s="42" t="s">
        <v>9</v>
      </c>
      <c r="H60" s="38"/>
      <c r="I60" s="24"/>
      <c r="J60" s="51">
        <f>ROUND((J56-J57),0)</f>
        <v>24</v>
      </c>
      <c r="K60" s="42" t="s">
        <v>9</v>
      </c>
      <c r="L60" s="38"/>
      <c r="M60" s="17"/>
      <c r="N60" s="51">
        <f>ROUND((N56-N57),0)</f>
        <v>24</v>
      </c>
      <c r="O60" s="42" t="s">
        <v>9</v>
      </c>
      <c r="P60" s="38"/>
    </row>
    <row r="61" spans="2:16" x14ac:dyDescent="0.25">
      <c r="B61" s="54">
        <f>B47-B51-B59-B60</f>
        <v>132.26000000000002</v>
      </c>
      <c r="C61" s="39" t="s">
        <v>8</v>
      </c>
      <c r="D61" s="38"/>
      <c r="E61" s="30"/>
      <c r="F61" s="54">
        <f>F47-F51-F59-F60</f>
        <v>136.69999999999999</v>
      </c>
      <c r="G61" s="39" t="s">
        <v>8</v>
      </c>
      <c r="H61" s="38"/>
      <c r="I61" s="20"/>
      <c r="J61" s="54">
        <f>J47-J51-J59-J60</f>
        <v>157.09</v>
      </c>
      <c r="K61" s="39" t="s">
        <v>8</v>
      </c>
      <c r="L61" s="38"/>
      <c r="M61" s="17"/>
      <c r="N61" s="54">
        <f>N47-N51-N59-N60</f>
        <v>175</v>
      </c>
      <c r="O61" s="39" t="s">
        <v>8</v>
      </c>
      <c r="P61" s="38"/>
    </row>
    <row r="62" spans="2:16" x14ac:dyDescent="0.25">
      <c r="B62" s="51">
        <f>ROUND(B47*$B$6,2)</f>
        <v>19.420000000000002</v>
      </c>
      <c r="C62" s="40" t="s">
        <v>7</v>
      </c>
      <c r="D62" s="38"/>
      <c r="E62" s="23"/>
      <c r="F62" s="51">
        <f>ROUND(F47*$B$6,2)</f>
        <v>19.420000000000002</v>
      </c>
      <c r="G62" s="40" t="s">
        <v>7</v>
      </c>
      <c r="H62" s="38"/>
      <c r="I62" s="22"/>
      <c r="J62" s="49">
        <v>0</v>
      </c>
      <c r="K62" s="40" t="s">
        <v>7</v>
      </c>
      <c r="L62" s="38"/>
      <c r="M62" s="17"/>
      <c r="N62" s="49">
        <v>0</v>
      </c>
      <c r="O62" s="40" t="s">
        <v>7</v>
      </c>
      <c r="P62" s="38"/>
    </row>
    <row r="63" spans="2:16" x14ac:dyDescent="0.25">
      <c r="B63" s="51">
        <f>ROUND(B47*$E$8,2)</f>
        <v>12.94</v>
      </c>
      <c r="C63" s="42" t="s">
        <v>6</v>
      </c>
      <c r="D63" s="38"/>
      <c r="E63" s="23"/>
      <c r="F63" s="51">
        <f>ROUND(F47*$E$8,2)</f>
        <v>12.94</v>
      </c>
      <c r="G63" s="42" t="s">
        <v>6</v>
      </c>
      <c r="H63" s="38"/>
      <c r="I63" s="24"/>
      <c r="J63" s="49">
        <v>0</v>
      </c>
      <c r="K63" s="42" t="s">
        <v>6</v>
      </c>
      <c r="L63" s="38"/>
      <c r="M63" s="17"/>
      <c r="N63" s="49">
        <v>0</v>
      </c>
      <c r="O63" s="42" t="s">
        <v>6</v>
      </c>
      <c r="P63" s="38"/>
    </row>
    <row r="64" spans="2:16" x14ac:dyDescent="0.25">
      <c r="B64" s="51">
        <f>ROUND(B47*$E$6,2)</f>
        <v>3.32</v>
      </c>
      <c r="C64" s="43" t="s">
        <v>5</v>
      </c>
      <c r="D64" s="38"/>
      <c r="E64" s="23"/>
      <c r="F64" s="51">
        <f>ROUND(F47*$E$6,2)</f>
        <v>3.32</v>
      </c>
      <c r="G64" s="43" t="s">
        <v>5</v>
      </c>
      <c r="H64" s="38"/>
      <c r="I64" s="26"/>
      <c r="J64" s="49">
        <v>0</v>
      </c>
      <c r="K64" s="43" t="s">
        <v>5</v>
      </c>
      <c r="L64" s="38"/>
      <c r="M64" s="17"/>
      <c r="N64" s="49">
        <v>0</v>
      </c>
      <c r="O64" s="43" t="s">
        <v>5</v>
      </c>
      <c r="P64" s="38"/>
    </row>
    <row r="65" spans="2:16" x14ac:dyDescent="0.25">
      <c r="B65" s="51">
        <f>ROUND(B47*$G$6,2)</f>
        <v>4.88</v>
      </c>
      <c r="C65" s="47" t="s">
        <v>4</v>
      </c>
      <c r="D65" s="38"/>
      <c r="E65" s="23"/>
      <c r="F65" s="51">
        <f>ROUND(F47*$G$6,2)</f>
        <v>4.88</v>
      </c>
      <c r="G65" s="47" t="s">
        <v>4</v>
      </c>
      <c r="H65" s="38"/>
      <c r="I65" s="31"/>
      <c r="J65" s="49">
        <v>0</v>
      </c>
      <c r="K65" s="47" t="s">
        <v>4</v>
      </c>
      <c r="L65" s="38"/>
      <c r="M65" s="17"/>
      <c r="N65" s="49">
        <v>0</v>
      </c>
      <c r="O65" s="47" t="s">
        <v>4</v>
      </c>
      <c r="P65" s="38"/>
    </row>
    <row r="66" spans="2:16" x14ac:dyDescent="0.25">
      <c r="B66" s="51">
        <f>ROUND(B47*$H$6,2)</f>
        <v>0.2</v>
      </c>
      <c r="C66" s="42" t="s">
        <v>3</v>
      </c>
      <c r="D66" s="38"/>
      <c r="E66" s="23"/>
      <c r="F66" s="51">
        <f>ROUND(F47*$H$6,2)</f>
        <v>0.2</v>
      </c>
      <c r="G66" s="42" t="s">
        <v>3</v>
      </c>
      <c r="H66" s="38"/>
      <c r="I66" s="24"/>
      <c r="J66" s="49">
        <v>0</v>
      </c>
      <c r="K66" s="42" t="s">
        <v>3</v>
      </c>
      <c r="L66" s="38"/>
      <c r="M66" s="17"/>
      <c r="N66" s="49">
        <v>0</v>
      </c>
      <c r="O66" s="42" t="s">
        <v>3</v>
      </c>
      <c r="P66" s="38"/>
    </row>
    <row r="67" spans="2:16" x14ac:dyDescent="0.25">
      <c r="B67" s="54">
        <f>SUM(B62:B66)</f>
        <v>40.760000000000005</v>
      </c>
      <c r="C67" s="39" t="s">
        <v>2</v>
      </c>
      <c r="D67" s="38"/>
      <c r="E67" s="30"/>
      <c r="F67" s="54">
        <f>SUM(F62:F66)</f>
        <v>40.760000000000005</v>
      </c>
      <c r="G67" s="39" t="s">
        <v>2</v>
      </c>
      <c r="H67" s="38"/>
      <c r="I67" s="20"/>
      <c r="J67" s="54">
        <f>SUM(J62:J66)</f>
        <v>0</v>
      </c>
      <c r="K67" s="39" t="s">
        <v>2</v>
      </c>
      <c r="L67" s="38"/>
      <c r="M67" s="17"/>
      <c r="N67" s="54">
        <f>SUM(N62:N66)</f>
        <v>0</v>
      </c>
      <c r="O67" s="39" t="s">
        <v>2</v>
      </c>
      <c r="P67" s="38"/>
    </row>
    <row r="68" spans="2:16" x14ac:dyDescent="0.25">
      <c r="B68" s="51">
        <f>B51+B67</f>
        <v>68.050000000000011</v>
      </c>
      <c r="C68" s="42" t="s">
        <v>1</v>
      </c>
      <c r="D68" s="48"/>
      <c r="E68" s="32"/>
      <c r="F68" s="51">
        <f>F51+F67</f>
        <v>63.170000000000009</v>
      </c>
      <c r="G68" s="42" t="s">
        <v>1</v>
      </c>
      <c r="H68" s="48"/>
      <c r="I68" s="24"/>
      <c r="J68" s="51">
        <f>J51+J67</f>
        <v>0</v>
      </c>
      <c r="K68" s="42" t="s">
        <v>1</v>
      </c>
      <c r="L68" s="48"/>
      <c r="M68" s="17"/>
      <c r="N68" s="51">
        <f>N51+N67</f>
        <v>0</v>
      </c>
      <c r="O68" s="42" t="s">
        <v>1</v>
      </c>
      <c r="P68" s="48"/>
    </row>
    <row r="69" spans="2:16" x14ac:dyDescent="0.25">
      <c r="B69" s="51">
        <f>B47+B67</f>
        <v>239.76</v>
      </c>
      <c r="C69" s="42" t="s">
        <v>0</v>
      </c>
      <c r="D69" s="38"/>
      <c r="E69" s="33"/>
      <c r="F69" s="51">
        <f>F47+F67</f>
        <v>239.76</v>
      </c>
      <c r="G69" s="42" t="s">
        <v>0</v>
      </c>
      <c r="H69" s="38"/>
      <c r="I69" s="24"/>
      <c r="J69" s="51">
        <f>J47+J67</f>
        <v>199</v>
      </c>
      <c r="K69" s="42" t="s">
        <v>0</v>
      </c>
      <c r="L69" s="38"/>
      <c r="M69" s="17"/>
      <c r="N69" s="51">
        <f>N47+N67</f>
        <v>199</v>
      </c>
      <c r="O69" s="42" t="s">
        <v>0</v>
      </c>
      <c r="P69" s="38"/>
    </row>
  </sheetData>
  <protectedRanges>
    <protectedRange sqref="N47" name="Rozstęp8"/>
    <protectedRange sqref="J47" name="Rozstęp7"/>
    <protectedRange sqref="F47" name="Rozstęp6"/>
    <protectedRange sqref="B47" name="Rozstęp5"/>
    <protectedRange sqref="B15 F15 J15 N15" name="Rozstęp1"/>
  </protectedRanges>
  <mergeCells count="12">
    <mergeCell ref="B13:D13"/>
    <mergeCell ref="F13:H13"/>
    <mergeCell ref="J13:L13"/>
    <mergeCell ref="N13:P13"/>
    <mergeCell ref="B1:P1"/>
    <mergeCell ref="B2:P2"/>
    <mergeCell ref="B4:I4"/>
    <mergeCell ref="B45:D45"/>
    <mergeCell ref="F45:H45"/>
    <mergeCell ref="J45:L45"/>
    <mergeCell ref="N45:P45"/>
    <mergeCell ref="B43:P43"/>
  </mergeCells>
  <dataValidations disablePrompts="1" count="1">
    <dataValidation type="list" allowBlank="1" showInputMessage="1" showErrorMessage="1" sqref="I6" xr:uid="{643E3137-60F5-44E3-ACB0-54CCD641F79B}">
      <formula1>$R$6:$R$7</formula1>
    </dataValidation>
  </dataValidations>
  <pageMargins left="0.25" right="0.25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Umowa zlecenie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Kalinowski Jacek</dc:creator>
  <cp:lastModifiedBy>Honorata Zakrzewska-Krzyś</cp:lastModifiedBy>
  <dcterms:created xsi:type="dcterms:W3CDTF">2020-03-04T06:57:10Z</dcterms:created>
  <dcterms:modified xsi:type="dcterms:W3CDTF">2022-08-16T07:59:05Z</dcterms:modified>
</cp:coreProperties>
</file>